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tabRatio="807" activeTab="0"/>
  </bookViews>
  <sheets>
    <sheet name="Raw Data" sheetId="1" r:id="rId1"/>
    <sheet name="Spiking Levels" sheetId="2" r:id="rId2"/>
    <sheet name="GFAA" sheetId="3" r:id="rId3"/>
    <sheet name="ICPMS" sheetId="4" r:id="rId4"/>
    <sheet name="ICPMS-DRC" sheetId="5" r:id="rId5"/>
    <sheet name="Hydride" sheetId="6" r:id="rId6"/>
    <sheet name="Agilent Technologies" sheetId="7" r:id="rId7"/>
    <sheet name="Summary Statistics" sheetId="8" r:id="rId8"/>
  </sheets>
  <definedNames>
    <definedName name="_xlnm.Print_Area" localSheetId="7">'Summary Statistics'!$A$1:$D$36</definedName>
  </definedNames>
  <calcPr fullCalcOnLoad="1"/>
</workbook>
</file>

<file path=xl/sharedStrings.xml><?xml version="1.0" encoding="utf-8"?>
<sst xmlns="http://schemas.openxmlformats.org/spreadsheetml/2006/main" count="216" uniqueCount="45">
  <si>
    <t>Sample Number</t>
  </si>
  <si>
    <t>GSL</t>
  </si>
  <si>
    <t>Spike Level</t>
  </si>
  <si>
    <t>0.1-1.0</t>
  </si>
  <si>
    <t>1-5</t>
  </si>
  <si>
    <t>10-20</t>
  </si>
  <si>
    <t>50-100</t>
  </si>
  <si>
    <t>Depth</t>
  </si>
  <si>
    <t>1 Meter</t>
  </si>
  <si>
    <t>7 Meter</t>
  </si>
  <si>
    <t>Great Salt Lake Statistical Round Robin Design</t>
  </si>
  <si>
    <t>Kennecott Reported Value (Hydride)</t>
  </si>
  <si>
    <t>Graph #</t>
  </si>
  <si>
    <t>Mean</t>
  </si>
  <si>
    <t>&lt;1</t>
  </si>
  <si>
    <t>&lt;.05</t>
  </si>
  <si>
    <t>&lt;.06</t>
  </si>
  <si>
    <t>&lt;.07</t>
  </si>
  <si>
    <t>&lt;.08</t>
  </si>
  <si>
    <t>&lt;.09</t>
  </si>
  <si>
    <t>&lt;.10</t>
  </si>
  <si>
    <t>Average</t>
  </si>
  <si>
    <t>(RV-SV) [Error]</t>
  </si>
  <si>
    <t>Std. Dev. [Preci-sion]</t>
  </si>
  <si>
    <t>% Recov-ery [Accu-racy (0.5)]</t>
  </si>
  <si>
    <t>Std Dev / Mean [RSD- CV]</t>
  </si>
  <si>
    <t>AWAL Reported Value (ICP-MS) 96</t>
  </si>
  <si>
    <t>AWAL Reported Value (ICP-MS) 94</t>
  </si>
  <si>
    <t>&lt;10</t>
  </si>
  <si>
    <t xml:space="preserve">     1 meter</t>
  </si>
  <si>
    <t xml:space="preserve">     7 meter</t>
  </si>
  <si>
    <t>249 g/l Na2SO4</t>
  </si>
  <si>
    <t>AWAL Reported Value (GFAA EPA 7740)</t>
  </si>
  <si>
    <t>ACZ Reported Value (ICP-MS M200.8)</t>
  </si>
  <si>
    <t>ACZ Reported Value (AA Hydride SM 3114B)</t>
  </si>
  <si>
    <t>173 g/l Na2SO4</t>
  </si>
  <si>
    <t>Spike Value [Se Metal in 1% Nitric Acid]</t>
  </si>
  <si>
    <t>Frontier GeoSciences, Inc. Seattle</t>
  </si>
  <si>
    <t>Precision</t>
  </si>
  <si>
    <t>Accuracy</t>
  </si>
  <si>
    <t>% Recovery [Accuracy]</t>
  </si>
  <si>
    <t>Std Dev / Mean [CV]</t>
  </si>
  <si>
    <t>Round Robin Summary Statistics</t>
  </si>
  <si>
    <t>Agilent 7500 Octopol. H2 Carrier Gas. ICP/MS w/ Collison Cell</t>
  </si>
  <si>
    <t>USGS Hydride Generation [Values marked 1 are in reality &lt;1]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</si>
</sst>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"/>
    <numFmt numFmtId="167" formatCode="0.0000"/>
    <numFmt numFmtId="168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.25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165" fontId="0" fillId="0" borderId="0" xfId="19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 wrapText="1"/>
    </xf>
    <xf numFmtId="168" fontId="0" fillId="2" borderId="0" xfId="0" applyNumberFormat="1" applyFill="1" applyAlignment="1">
      <alignment/>
    </xf>
    <xf numFmtId="0" fontId="1" fillId="0" borderId="0" xfId="0" applyFont="1" applyAlignment="1">
      <alignment/>
    </xf>
    <xf numFmtId="165" fontId="1" fillId="0" borderId="0" xfId="19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5" fontId="1" fillId="0" borderId="0" xfId="19" applyNumberFormat="1" applyFont="1" applyAlignment="1">
      <alignment horizontal="center"/>
    </xf>
    <xf numFmtId="165" fontId="0" fillId="0" borderId="0" xfId="19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9416291"/>
        <c:axId val="64984572"/>
      </c:bar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Spiking Level, Se,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1629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1C19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1"/>
          <c:w val="0.9775"/>
          <c:h val="0.9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_(* #,##0.00_);_(* \(#,##0.00\);_(* &quot;-&quot;??_);_(@_)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1"/>
          <c:tx>
            <c:strRef>
              <c:f>'Raw Data'!$AP$2</c:f>
              <c:strCache>
                <c:ptCount val="1"/>
                <c:pt idx="0">
                  <c:v>AWAL Reported Value (GFAA EPA 7740)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Data'!$AP$3:$AP$38</c:f>
              <c:numCache>
                <c:ptCount val="36"/>
                <c:pt idx="0">
                  <c:v>30</c:v>
                </c:pt>
                <c:pt idx="1">
                  <c:v>37</c:v>
                </c:pt>
                <c:pt idx="2">
                  <c:v>56</c:v>
                </c:pt>
                <c:pt idx="3">
                  <c:v>53</c:v>
                </c:pt>
                <c:pt idx="4">
                  <c:v>51</c:v>
                </c:pt>
                <c:pt idx="5">
                  <c:v>72</c:v>
                </c:pt>
                <c:pt idx="6">
                  <c:v>33</c:v>
                </c:pt>
                <c:pt idx="7">
                  <c:v>44</c:v>
                </c:pt>
                <c:pt idx="8">
                  <c:v>54</c:v>
                </c:pt>
                <c:pt idx="9">
                  <c:v>79</c:v>
                </c:pt>
                <c:pt idx="10">
                  <c:v>97</c:v>
                </c:pt>
                <c:pt idx="11">
                  <c:v>97</c:v>
                </c:pt>
                <c:pt idx="12">
                  <c:v>44</c:v>
                </c:pt>
                <c:pt idx="13">
                  <c:v>40</c:v>
                </c:pt>
                <c:pt idx="14">
                  <c:v>40</c:v>
                </c:pt>
                <c:pt idx="15">
                  <c:v>120</c:v>
                </c:pt>
                <c:pt idx="16">
                  <c:v>150</c:v>
                </c:pt>
                <c:pt idx="17">
                  <c:v>160</c:v>
                </c:pt>
                <c:pt idx="18">
                  <c:v>78</c:v>
                </c:pt>
                <c:pt idx="19">
                  <c:v>66</c:v>
                </c:pt>
                <c:pt idx="20">
                  <c:v>76</c:v>
                </c:pt>
                <c:pt idx="21">
                  <c:v>77</c:v>
                </c:pt>
                <c:pt idx="22">
                  <c:v>69</c:v>
                </c:pt>
                <c:pt idx="23">
                  <c:v>69</c:v>
                </c:pt>
                <c:pt idx="24">
                  <c:v>77</c:v>
                </c:pt>
                <c:pt idx="25">
                  <c:v>68</c:v>
                </c:pt>
                <c:pt idx="26">
                  <c:v>100</c:v>
                </c:pt>
                <c:pt idx="27">
                  <c:v>83</c:v>
                </c:pt>
                <c:pt idx="28">
                  <c:v>54</c:v>
                </c:pt>
                <c:pt idx="29">
                  <c:v>79</c:v>
                </c:pt>
                <c:pt idx="30">
                  <c:v>75</c:v>
                </c:pt>
                <c:pt idx="31">
                  <c:v>64</c:v>
                </c:pt>
                <c:pt idx="32">
                  <c:v>76</c:v>
                </c:pt>
                <c:pt idx="33">
                  <c:v>150</c:v>
                </c:pt>
                <c:pt idx="34">
                  <c:v>170</c:v>
                </c:pt>
                <c:pt idx="35">
                  <c:v>160</c:v>
                </c:pt>
              </c:numCache>
            </c:numRef>
          </c:val>
        </c:ser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auto val="1"/>
        <c:lblOffset val="100"/>
        <c:noMultiLvlLbl val="0"/>
      </c:catAx>
      <c:valAx>
        <c:axId val="2925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495"/>
          <c:w val="0.46175"/>
          <c:h val="0.050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725"/>
          <c:w val="0.975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Data'!$U$2</c:f>
              <c:strCache>
                <c:ptCount val="1"/>
                <c:pt idx="0">
                  <c:v>ACZ Reported Value (ICP-MS M200.8)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Data'!$U$3:$U$38</c:f>
              <c:numCache>
                <c:ptCount val="36"/>
                <c:pt idx="0">
                  <c:v>0</c:v>
                </c:pt>
                <c:pt idx="1">
                  <c:v>12</c:v>
                </c:pt>
                <c:pt idx="2">
                  <c:v>14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14</c:v>
                </c:pt>
                <c:pt idx="7">
                  <c:v>22</c:v>
                </c:pt>
                <c:pt idx="8">
                  <c:v>9</c:v>
                </c:pt>
                <c:pt idx="9">
                  <c:v>70</c:v>
                </c:pt>
                <c:pt idx="10">
                  <c:v>57</c:v>
                </c:pt>
                <c:pt idx="11">
                  <c:v>65</c:v>
                </c:pt>
                <c:pt idx="12">
                  <c:v>0</c:v>
                </c:pt>
                <c:pt idx="13">
                  <c:v>20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120</c:v>
                </c:pt>
                <c:pt idx="19">
                  <c:v>140</c:v>
                </c:pt>
                <c:pt idx="20">
                  <c:v>140</c:v>
                </c:pt>
                <c:pt idx="21">
                  <c:v>40</c:v>
                </c:pt>
                <c:pt idx="22">
                  <c:v>190</c:v>
                </c:pt>
                <c:pt idx="23">
                  <c:v>180</c:v>
                </c:pt>
                <c:pt idx="24">
                  <c:v>120</c:v>
                </c:pt>
                <c:pt idx="25">
                  <c:v>200</c:v>
                </c:pt>
                <c:pt idx="26">
                  <c:v>440</c:v>
                </c:pt>
                <c:pt idx="27">
                  <c:v>90</c:v>
                </c:pt>
                <c:pt idx="28">
                  <c:v>140</c:v>
                </c:pt>
                <c:pt idx="29">
                  <c:v>170</c:v>
                </c:pt>
                <c:pt idx="30">
                  <c:v>120</c:v>
                </c:pt>
                <c:pt idx="31">
                  <c:v>200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120</c:v>
                </c:pt>
              </c:numCache>
            </c:numRef>
          </c:val>
        </c:ser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56"/>
          <c:w val="0.787"/>
          <c:h val="0.03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8175"/>
          <c:w val="0.975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Data'!$AB$2</c:f>
              <c:strCache>
                <c:ptCount val="1"/>
                <c:pt idx="0">
                  <c:v>AWAL Reported Value (ICP-MS) 94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Data'!$AB$3:$AB$38</c:f>
              <c:numCache>
                <c:ptCount val="36"/>
                <c:pt idx="0">
                  <c:v>27</c:v>
                </c:pt>
                <c:pt idx="1">
                  <c:v>9.2</c:v>
                </c:pt>
                <c:pt idx="2">
                  <c:v>6.2</c:v>
                </c:pt>
                <c:pt idx="3">
                  <c:v>21</c:v>
                </c:pt>
                <c:pt idx="4">
                  <c:v>18</c:v>
                </c:pt>
                <c:pt idx="5">
                  <c:v>26</c:v>
                </c:pt>
                <c:pt idx="6">
                  <c:v>9.1</c:v>
                </c:pt>
                <c:pt idx="7">
                  <c:v>9.3</c:v>
                </c:pt>
                <c:pt idx="8">
                  <c:v>13</c:v>
                </c:pt>
                <c:pt idx="9">
                  <c:v>87</c:v>
                </c:pt>
                <c:pt idx="10">
                  <c:v>75</c:v>
                </c:pt>
                <c:pt idx="11">
                  <c:v>80</c:v>
                </c:pt>
                <c:pt idx="12">
                  <c:v>7.1</c:v>
                </c:pt>
                <c:pt idx="13">
                  <c:v>8.1</c:v>
                </c:pt>
                <c:pt idx="14">
                  <c:v>7.2</c:v>
                </c:pt>
                <c:pt idx="15">
                  <c:v>0</c:v>
                </c:pt>
                <c:pt idx="16">
                  <c:v>0</c:v>
                </c:pt>
                <c:pt idx="17">
                  <c:v>2.5</c:v>
                </c:pt>
                <c:pt idx="18">
                  <c:v>14</c:v>
                </c:pt>
                <c:pt idx="19">
                  <c:v>25</c:v>
                </c:pt>
                <c:pt idx="20">
                  <c:v>15</c:v>
                </c:pt>
                <c:pt idx="21">
                  <c:v>35</c:v>
                </c:pt>
                <c:pt idx="22">
                  <c:v>18</c:v>
                </c:pt>
                <c:pt idx="23">
                  <c:v>31</c:v>
                </c:pt>
                <c:pt idx="24">
                  <c:v>32</c:v>
                </c:pt>
                <c:pt idx="25">
                  <c:v>20</c:v>
                </c:pt>
                <c:pt idx="26">
                  <c:v>16</c:v>
                </c:pt>
                <c:pt idx="27">
                  <c:v>40</c:v>
                </c:pt>
                <c:pt idx="28">
                  <c:v>34</c:v>
                </c:pt>
                <c:pt idx="29">
                  <c:v>40</c:v>
                </c:pt>
                <c:pt idx="30">
                  <c:v>20</c:v>
                </c:pt>
                <c:pt idx="31">
                  <c:v>36</c:v>
                </c:pt>
                <c:pt idx="32">
                  <c:v>16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</c:numCache>
            </c:numRef>
          </c:val>
        </c:ser>
        <c:ser>
          <c:idx val="2"/>
          <c:order val="2"/>
          <c:tx>
            <c:strRef>
              <c:f>'Raw Data'!$AI$2</c:f>
              <c:strCache>
                <c:ptCount val="1"/>
                <c:pt idx="0">
                  <c:v>AWAL Reported Value (ICP-MS) 96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Data'!$AI$3:$AI$38</c:f>
              <c:numCache>
                <c:ptCount val="36"/>
                <c:pt idx="0">
                  <c:v>25.7</c:v>
                </c:pt>
                <c:pt idx="1">
                  <c:v>12.8</c:v>
                </c:pt>
                <c:pt idx="2">
                  <c:v>13.3</c:v>
                </c:pt>
                <c:pt idx="3">
                  <c:v>31.9</c:v>
                </c:pt>
                <c:pt idx="4">
                  <c:v>19.3</c:v>
                </c:pt>
                <c:pt idx="5">
                  <c:v>44.6</c:v>
                </c:pt>
                <c:pt idx="6">
                  <c:v>19.7</c:v>
                </c:pt>
                <c:pt idx="7">
                  <c:v>19.4</c:v>
                </c:pt>
                <c:pt idx="8">
                  <c:v>17.9</c:v>
                </c:pt>
                <c:pt idx="9">
                  <c:v>91.8</c:v>
                </c:pt>
                <c:pt idx="10">
                  <c:v>73.4</c:v>
                </c:pt>
                <c:pt idx="11">
                  <c:v>82.4</c:v>
                </c:pt>
                <c:pt idx="12">
                  <c:v>11.4</c:v>
                </c:pt>
                <c:pt idx="13">
                  <c:v>10.4</c:v>
                </c:pt>
                <c:pt idx="14">
                  <c:v>17</c:v>
                </c:pt>
                <c:pt idx="15">
                  <c:v>4.4</c:v>
                </c:pt>
                <c:pt idx="16">
                  <c:v>0.2</c:v>
                </c:pt>
                <c:pt idx="17">
                  <c:v>2.5</c:v>
                </c:pt>
                <c:pt idx="18">
                  <c:v>28.6</c:v>
                </c:pt>
                <c:pt idx="19">
                  <c:v>34.6</c:v>
                </c:pt>
                <c:pt idx="20">
                  <c:v>22</c:v>
                </c:pt>
                <c:pt idx="21">
                  <c:v>34.8</c:v>
                </c:pt>
                <c:pt idx="22">
                  <c:v>35.6</c:v>
                </c:pt>
                <c:pt idx="23">
                  <c:v>35.7</c:v>
                </c:pt>
                <c:pt idx="24">
                  <c:v>36.9</c:v>
                </c:pt>
                <c:pt idx="25">
                  <c:v>26.8</c:v>
                </c:pt>
                <c:pt idx="26">
                  <c:v>26.5</c:v>
                </c:pt>
                <c:pt idx="27">
                  <c:v>53.1</c:v>
                </c:pt>
                <c:pt idx="28">
                  <c:v>44.8</c:v>
                </c:pt>
                <c:pt idx="29">
                  <c:v>42.7</c:v>
                </c:pt>
                <c:pt idx="30">
                  <c:v>30.1</c:v>
                </c:pt>
                <c:pt idx="31">
                  <c:v>27.4</c:v>
                </c:pt>
                <c:pt idx="32">
                  <c:v>17.6</c:v>
                </c:pt>
                <c:pt idx="33">
                  <c:v>4.1</c:v>
                </c:pt>
                <c:pt idx="34">
                  <c:v>6.1</c:v>
                </c:pt>
                <c:pt idx="35">
                  <c:v>3.6</c:v>
                </c:pt>
              </c:numCache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4625"/>
          <c:w val="0.72925"/>
          <c:h val="0.050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55"/>
          <c:w val="0.95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Data'!$G$2</c:f>
              <c:strCache>
                <c:ptCount val="1"/>
                <c:pt idx="0">
                  <c:v>Kennecott Reported Value (Hydride)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Data'!$G$3:$G$38</c:f>
              <c:numCache>
                <c:ptCount val="36"/>
                <c:pt idx="0">
                  <c:v>1</c:v>
                </c:pt>
                <c:pt idx="1">
                  <c:v>0.86</c:v>
                </c:pt>
                <c:pt idx="2">
                  <c:v>0.97</c:v>
                </c:pt>
                <c:pt idx="3">
                  <c:v>16.6</c:v>
                </c:pt>
                <c:pt idx="4">
                  <c:v>16.7</c:v>
                </c:pt>
                <c:pt idx="5">
                  <c:v>17.8</c:v>
                </c:pt>
                <c:pt idx="6">
                  <c:v>3.2</c:v>
                </c:pt>
                <c:pt idx="7">
                  <c:v>3.3</c:v>
                </c:pt>
                <c:pt idx="8">
                  <c:v>3.33</c:v>
                </c:pt>
                <c:pt idx="9">
                  <c:v>65.7</c:v>
                </c:pt>
                <c:pt idx="10">
                  <c:v>64</c:v>
                </c:pt>
                <c:pt idx="11">
                  <c:v>65.5</c:v>
                </c:pt>
                <c:pt idx="12">
                  <c:v>0.5</c:v>
                </c:pt>
                <c:pt idx="13">
                  <c:v>0.4</c:v>
                </c:pt>
                <c:pt idx="14">
                  <c:v>0.42</c:v>
                </c:pt>
                <c:pt idx="15">
                  <c:v>0.4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1.1</c:v>
                </c:pt>
                <c:pt idx="20">
                  <c:v>0.97</c:v>
                </c:pt>
                <c:pt idx="21">
                  <c:v>10.6</c:v>
                </c:pt>
                <c:pt idx="22">
                  <c:v>10.6</c:v>
                </c:pt>
                <c:pt idx="23">
                  <c:v>10.4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54.1</c:v>
                </c:pt>
                <c:pt idx="28">
                  <c:v>57.1</c:v>
                </c:pt>
                <c:pt idx="29">
                  <c:v>57.2</c:v>
                </c:pt>
                <c:pt idx="30">
                  <c:v>0.56</c:v>
                </c:pt>
                <c:pt idx="31">
                  <c:v>0.6</c:v>
                </c:pt>
                <c:pt idx="32">
                  <c:v>0.51</c:v>
                </c:pt>
                <c:pt idx="33">
                  <c:v>0.11</c:v>
                </c:pt>
                <c:pt idx="34">
                  <c:v>0.09</c:v>
                </c:pt>
                <c:pt idx="35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'Raw Data'!$N$2</c:f>
              <c:strCache>
                <c:ptCount val="1"/>
                <c:pt idx="0">
                  <c:v>ACZ Reported Value (AA Hydride SM 3114B)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Data'!$N$3:$N$38</c:f>
              <c:numCache>
                <c:ptCount val="3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59</c:v>
                </c:pt>
                <c:pt idx="10">
                  <c:v>59</c:v>
                </c:pt>
                <c:pt idx="11">
                  <c:v>57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12</c:v>
                </c:pt>
                <c:pt idx="22">
                  <c:v>12</c:v>
                </c:pt>
                <c:pt idx="23">
                  <c:v>11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45</c:v>
                </c:pt>
                <c:pt idx="28">
                  <c:v>43</c:v>
                </c:pt>
                <c:pt idx="29">
                  <c:v>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Data'!$AW$2</c:f>
              <c:strCache>
                <c:ptCount val="1"/>
                <c:pt idx="0">
                  <c:v>Frontier GeoSciences, Inc. Seattle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'Raw Data'!$AW$3:$AW$38</c:f>
              <c:numCache>
                <c:ptCount val="36"/>
                <c:pt idx="0">
                  <c:v>1.09</c:v>
                </c:pt>
                <c:pt idx="1">
                  <c:v>1.11</c:v>
                </c:pt>
                <c:pt idx="2">
                  <c:v>1.12</c:v>
                </c:pt>
                <c:pt idx="3">
                  <c:v>16.4</c:v>
                </c:pt>
                <c:pt idx="4">
                  <c:v>14.7</c:v>
                </c:pt>
                <c:pt idx="5">
                  <c:v>15.7</c:v>
                </c:pt>
                <c:pt idx="6">
                  <c:v>3.32</c:v>
                </c:pt>
                <c:pt idx="7">
                  <c:v>3.4</c:v>
                </c:pt>
                <c:pt idx="8">
                  <c:v>3.36</c:v>
                </c:pt>
                <c:pt idx="9">
                  <c:v>63.7</c:v>
                </c:pt>
                <c:pt idx="10">
                  <c:v>59.7</c:v>
                </c:pt>
                <c:pt idx="11">
                  <c:v>60.6</c:v>
                </c:pt>
                <c:pt idx="12">
                  <c:v>0.641</c:v>
                </c:pt>
                <c:pt idx="13">
                  <c:v>0.568</c:v>
                </c:pt>
                <c:pt idx="14">
                  <c:v>0.66</c:v>
                </c:pt>
                <c:pt idx="15">
                  <c:v>0.326</c:v>
                </c:pt>
                <c:pt idx="16">
                  <c:v>0.336</c:v>
                </c:pt>
                <c:pt idx="17">
                  <c:v>0.293</c:v>
                </c:pt>
                <c:pt idx="18">
                  <c:v>1</c:v>
                </c:pt>
                <c:pt idx="19">
                  <c:v>1.06</c:v>
                </c:pt>
                <c:pt idx="20">
                  <c:v>1.09</c:v>
                </c:pt>
                <c:pt idx="21">
                  <c:v>8.57</c:v>
                </c:pt>
                <c:pt idx="22">
                  <c:v>5.15</c:v>
                </c:pt>
                <c:pt idx="23">
                  <c:v>7.49</c:v>
                </c:pt>
                <c:pt idx="24">
                  <c:v>1.53</c:v>
                </c:pt>
                <c:pt idx="25">
                  <c:v>1.47</c:v>
                </c:pt>
                <c:pt idx="26">
                  <c:v>1.6</c:v>
                </c:pt>
                <c:pt idx="27">
                  <c:v>43.6</c:v>
                </c:pt>
                <c:pt idx="28">
                  <c:v>42.6</c:v>
                </c:pt>
                <c:pt idx="29">
                  <c:v>41.7</c:v>
                </c:pt>
                <c:pt idx="30">
                  <c:v>0.797</c:v>
                </c:pt>
                <c:pt idx="31">
                  <c:v>0.784</c:v>
                </c:pt>
                <c:pt idx="32">
                  <c:v>0.745</c:v>
                </c:pt>
                <c:pt idx="33">
                  <c:v>0.455</c:v>
                </c:pt>
                <c:pt idx="34">
                  <c:v>0.405</c:v>
                </c:pt>
                <c:pt idx="35">
                  <c:v>0.423</c:v>
                </c:pt>
              </c:numCache>
            </c:numRef>
          </c:val>
        </c:ser>
        <c:ser>
          <c:idx val="4"/>
          <c:order val="4"/>
          <c:tx>
            <c:strRef>
              <c:f>'Raw Data'!$BK$2</c:f>
              <c:strCache>
                <c:ptCount val="1"/>
                <c:pt idx="0">
                  <c:v>USGS Hydride Generation [Values marked 1 are in reality &lt;1]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Data'!$BK$3:$BK$38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1.1</c:v>
                </c:pt>
                <c:pt idx="3">
                  <c:v>15</c:v>
                </c:pt>
                <c:pt idx="4">
                  <c:v>17</c:v>
                </c:pt>
                <c:pt idx="5">
                  <c:v>16</c:v>
                </c:pt>
                <c:pt idx="6">
                  <c:v>3</c:v>
                </c:pt>
                <c:pt idx="7">
                  <c:v>3.5</c:v>
                </c:pt>
                <c:pt idx="8">
                  <c:v>3.4</c:v>
                </c:pt>
                <c:pt idx="9">
                  <c:v>59</c:v>
                </c:pt>
                <c:pt idx="10">
                  <c:v>63</c:v>
                </c:pt>
                <c:pt idx="11">
                  <c:v>63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1.2</c:v>
                </c:pt>
                <c:pt idx="20">
                  <c:v>2.2</c:v>
                </c:pt>
                <c:pt idx="21">
                  <c:v>9.2</c:v>
                </c:pt>
                <c:pt idx="22">
                  <c:v>8.6</c:v>
                </c:pt>
                <c:pt idx="23">
                  <c:v>8</c:v>
                </c:pt>
                <c:pt idx="24">
                  <c:v>1.7</c:v>
                </c:pt>
                <c:pt idx="25">
                  <c:v>1.3</c:v>
                </c:pt>
                <c:pt idx="26">
                  <c:v>1.6</c:v>
                </c:pt>
                <c:pt idx="27">
                  <c:v>44</c:v>
                </c:pt>
                <c:pt idx="28">
                  <c:v>43</c:v>
                </c:pt>
                <c:pt idx="29">
                  <c:v>40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8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725"/>
          <c:w val="0.949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Data'!$D$2</c:f>
              <c:strCache>
                <c:ptCount val="1"/>
                <c:pt idx="0">
                  <c:v>Spike Value [Se Metal in 1% Nitric Acid]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'Raw Data'!$D$3:$D$38</c:f>
              <c:numCache>
                <c:ptCount val="36"/>
                <c:pt idx="0">
                  <c:v>0.53</c:v>
                </c:pt>
                <c:pt idx="1">
                  <c:v>0.53</c:v>
                </c:pt>
                <c:pt idx="2">
                  <c:v>0.53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0.76</c:v>
                </c:pt>
                <c:pt idx="19">
                  <c:v>0.76</c:v>
                </c:pt>
                <c:pt idx="20">
                  <c:v>0.76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Data'!$BD$2</c:f>
              <c:strCache>
                <c:ptCount val="1"/>
                <c:pt idx="0">
                  <c:v>Agilent 7500 Octopol. H2 Carrier Gas. ICP/MS w/ Collison Cell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'Raw Data'!$BD$3:$BD$38</c:f>
              <c:numCache>
                <c:ptCount val="36"/>
                <c:pt idx="0">
                  <c:v>0.8863</c:v>
                </c:pt>
                <c:pt idx="1">
                  <c:v>0.9066</c:v>
                </c:pt>
                <c:pt idx="2">
                  <c:v>0.93</c:v>
                </c:pt>
                <c:pt idx="3">
                  <c:v>17.24</c:v>
                </c:pt>
                <c:pt idx="4">
                  <c:v>15.31</c:v>
                </c:pt>
                <c:pt idx="5">
                  <c:v>16.36</c:v>
                </c:pt>
                <c:pt idx="6">
                  <c:v>2.59</c:v>
                </c:pt>
                <c:pt idx="7">
                  <c:v>2.573</c:v>
                </c:pt>
                <c:pt idx="8">
                  <c:v>2.6</c:v>
                </c:pt>
                <c:pt idx="9">
                  <c:v>73.86</c:v>
                </c:pt>
                <c:pt idx="10">
                  <c:v>65.88</c:v>
                </c:pt>
                <c:pt idx="11">
                  <c:v>70.3</c:v>
                </c:pt>
                <c:pt idx="12">
                  <c:v>0.6379</c:v>
                </c:pt>
                <c:pt idx="13">
                  <c:v>0.4224</c:v>
                </c:pt>
                <c:pt idx="14">
                  <c:v>0.4795</c:v>
                </c:pt>
                <c:pt idx="15">
                  <c:v>1.017</c:v>
                </c:pt>
                <c:pt idx="16">
                  <c:v>0.3482</c:v>
                </c:pt>
                <c:pt idx="17">
                  <c:v>0.27</c:v>
                </c:pt>
                <c:pt idx="18">
                  <c:v>1.249</c:v>
                </c:pt>
                <c:pt idx="19">
                  <c:v>1.048</c:v>
                </c:pt>
                <c:pt idx="20">
                  <c:v>1.341</c:v>
                </c:pt>
                <c:pt idx="21">
                  <c:v>9.882</c:v>
                </c:pt>
                <c:pt idx="22">
                  <c:v>8.666</c:v>
                </c:pt>
                <c:pt idx="23">
                  <c:v>8.176</c:v>
                </c:pt>
                <c:pt idx="24">
                  <c:v>1.18</c:v>
                </c:pt>
                <c:pt idx="25">
                  <c:v>1.583</c:v>
                </c:pt>
                <c:pt idx="26">
                  <c:v>1.93</c:v>
                </c:pt>
                <c:pt idx="27">
                  <c:v>90.35</c:v>
                </c:pt>
                <c:pt idx="28">
                  <c:v>43.08</c:v>
                </c:pt>
                <c:pt idx="29">
                  <c:v>51.22</c:v>
                </c:pt>
                <c:pt idx="30">
                  <c:v>0.8794</c:v>
                </c:pt>
                <c:pt idx="31">
                  <c:v>0.9546</c:v>
                </c:pt>
                <c:pt idx="32">
                  <c:v>1.169</c:v>
                </c:pt>
                <c:pt idx="33">
                  <c:v>0.391</c:v>
                </c:pt>
                <c:pt idx="34">
                  <c:v>0.3593</c:v>
                </c:pt>
                <c:pt idx="35">
                  <c:v>0.5066</c:v>
                </c:pt>
              </c:numCache>
            </c:numRef>
          </c:val>
        </c:ser>
        <c:axId val="54293253"/>
        <c:axId val="18877230"/>
      </c:barChart>
      <c:catAx>
        <c:axId val="54293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Se,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29325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D1D1A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5"/>
          <c:y val="0.894"/>
          <c:w val="0.88675"/>
          <c:h val="0.0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0.12725</cdr:y>
    </cdr:from>
    <cdr:to>
      <cdr:x>0.3135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752475"/>
          <a:ext cx="1695450" cy="79057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0.48425</cdr:x>
      <cdr:y>0.26975</cdr:y>
    </cdr:from>
    <cdr:to>
      <cdr:x>0.68325</cdr:x>
      <cdr:y>0.329</cdr:y>
    </cdr:to>
    <cdr:sp>
      <cdr:nvSpPr>
        <cdr:cNvPr id="2" name="TextBox 3"/>
        <cdr:cNvSpPr txBox="1">
          <a:spLocks noChangeArrowheads="1"/>
        </cdr:cNvSpPr>
      </cdr:nvSpPr>
      <cdr:spPr>
        <a:xfrm>
          <a:off x="4200525" y="1600200"/>
          <a:ext cx="17240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</cdr:x>
      <cdr:y>0.5715</cdr:y>
    </cdr:from>
    <cdr:to>
      <cdr:x>0.4345</cdr:x>
      <cdr:y>0.606</cdr:y>
    </cdr:to>
    <cdr:sp>
      <cdr:nvSpPr>
        <cdr:cNvPr id="3" name="TextBox 4"/>
        <cdr:cNvSpPr txBox="1">
          <a:spLocks noChangeArrowheads="1"/>
        </cdr:cNvSpPr>
      </cdr:nvSpPr>
      <cdr:spPr>
        <a:xfrm>
          <a:off x="1924050" y="3390900"/>
          <a:ext cx="184785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0.68325</cdr:x>
      <cdr:y>0.5715</cdr:y>
    </cdr:from>
    <cdr:to>
      <cdr:x>0.902</cdr:x>
      <cdr:y>0.6045</cdr:y>
    </cdr:to>
    <cdr:sp>
      <cdr:nvSpPr>
        <cdr:cNvPr id="4" name="TextBox 5"/>
        <cdr:cNvSpPr txBox="1">
          <a:spLocks noChangeArrowheads="1"/>
        </cdr:cNvSpPr>
      </cdr:nvSpPr>
      <cdr:spPr>
        <a:xfrm>
          <a:off x="5924550" y="3390900"/>
          <a:ext cx="18954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0.405</cdr:x>
      <cdr:y>0.7585</cdr:y>
    </cdr:from>
    <cdr:to>
      <cdr:x>0.46275</cdr:x>
      <cdr:y>0.84625</cdr:y>
    </cdr:to>
    <cdr:sp>
      <cdr:nvSpPr>
        <cdr:cNvPr id="5" name="TextBox 7"/>
        <cdr:cNvSpPr txBox="1">
          <a:spLocks noChangeArrowheads="1"/>
        </cdr:cNvSpPr>
      </cdr:nvSpPr>
      <cdr:spPr>
        <a:xfrm>
          <a:off x="3505200" y="4495800"/>
          <a:ext cx="504825" cy="523875"/>
        </a:xfrm>
        <a:prstGeom prst="rect">
          <a:avLst/>
        </a:prstGeom>
        <a:solidFill>
          <a:srgbClr val="FFFFCC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13-15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0.85575</cdr:x>
      <cdr:y>0.76</cdr:y>
    </cdr:from>
    <cdr:to>
      <cdr:x>0.911</cdr:x>
      <cdr:y>0.84625</cdr:y>
    </cdr:to>
    <cdr:sp>
      <cdr:nvSpPr>
        <cdr:cNvPr id="6" name="TextBox 8"/>
        <cdr:cNvSpPr txBox="1">
          <a:spLocks noChangeArrowheads="1"/>
        </cdr:cNvSpPr>
      </cdr:nvSpPr>
      <cdr:spPr>
        <a:xfrm>
          <a:off x="7419975" y="4505325"/>
          <a:ext cx="476250" cy="514350"/>
        </a:xfrm>
        <a:prstGeom prst="rect">
          <a:avLst/>
        </a:prstGeom>
        <a:solidFill>
          <a:srgbClr val="FFFFCC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31-33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0.54025</cdr:x>
      <cdr:y>0.1265</cdr:y>
    </cdr:from>
    <cdr:to>
      <cdr:x>0.54025</cdr:x>
      <cdr:y>0.8785</cdr:y>
    </cdr:to>
    <cdr:sp>
      <cdr:nvSpPr>
        <cdr:cNvPr id="7" name="Line 9"/>
        <cdr:cNvSpPr>
          <a:spLocks/>
        </cdr:cNvSpPr>
      </cdr:nvSpPr>
      <cdr:spPr>
        <a:xfrm flipV="1">
          <a:off x="4686300" y="742950"/>
          <a:ext cx="0" cy="44577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0.18425</cdr:y>
    </cdr:from>
    <cdr:to>
      <cdr:x>0.32225</cdr:x>
      <cdr:y>0.31</cdr:y>
    </cdr:to>
    <cdr:sp>
      <cdr:nvSpPr>
        <cdr:cNvPr id="1" name="TextBox 2"/>
        <cdr:cNvSpPr txBox="1">
          <a:spLocks noChangeArrowheads="1"/>
        </cdr:cNvSpPr>
      </cdr:nvSpPr>
      <cdr:spPr>
        <a:xfrm>
          <a:off x="1009650" y="1085850"/>
          <a:ext cx="1781175" cy="742950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0.10625</cdr:x>
      <cdr:y>0.0975</cdr:y>
    </cdr:from>
    <cdr:to>
      <cdr:x>0.53975</cdr:x>
      <cdr:y>0.14875</cdr:y>
    </cdr:to>
    <cdr:sp>
      <cdr:nvSpPr>
        <cdr:cNvPr id="2" name="TextBox 4"/>
        <cdr:cNvSpPr txBox="1">
          <a:spLocks noChangeArrowheads="1"/>
        </cdr:cNvSpPr>
      </cdr:nvSpPr>
      <cdr:spPr>
        <a:xfrm>
          <a:off x="914400" y="571500"/>
          <a:ext cx="3762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Agilent Technologies - ICP-MS Collision Cell [H2]</a:t>
          </a:r>
        </a:p>
      </cdr:txBody>
    </cdr:sp>
  </cdr:relSizeAnchor>
  <cdr:relSizeAnchor xmlns:cdr="http://schemas.openxmlformats.org/drawingml/2006/chartDrawing">
    <cdr:from>
      <cdr:x>0.19</cdr:x>
      <cdr:y>0.6445</cdr:y>
    </cdr:from>
    <cdr:to>
      <cdr:x>0.4025</cdr:x>
      <cdr:y>0.675</cdr:y>
    </cdr:to>
    <cdr:sp>
      <cdr:nvSpPr>
        <cdr:cNvPr id="3" name="TextBox 6"/>
        <cdr:cNvSpPr txBox="1">
          <a:spLocks noChangeArrowheads="1"/>
        </cdr:cNvSpPr>
      </cdr:nvSpPr>
      <cdr:spPr>
        <a:xfrm>
          <a:off x="1647825" y="3819525"/>
          <a:ext cx="1847850" cy="180975"/>
        </a:xfrm>
        <a:prstGeom prst="rect">
          <a:avLst/>
        </a:prstGeom>
        <a:solidFill>
          <a:srgbClr val="FFFFCC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0.64875</cdr:x>
      <cdr:y>0.6445</cdr:y>
    </cdr:from>
    <cdr:to>
      <cdr:x>0.86725</cdr:x>
      <cdr:y>0.675</cdr:y>
    </cdr:to>
    <cdr:sp>
      <cdr:nvSpPr>
        <cdr:cNvPr id="4" name="TextBox 7"/>
        <cdr:cNvSpPr txBox="1">
          <a:spLocks noChangeArrowheads="1"/>
        </cdr:cNvSpPr>
      </cdr:nvSpPr>
      <cdr:spPr>
        <a:xfrm>
          <a:off x="5629275" y="3819525"/>
          <a:ext cx="1895475" cy="180975"/>
        </a:xfrm>
        <a:prstGeom prst="rect">
          <a:avLst/>
        </a:prstGeom>
        <a:solidFill>
          <a:srgbClr val="FFFFCC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0.54075</cdr:x>
      <cdr:y>0.0975</cdr:y>
    </cdr:from>
    <cdr:to>
      <cdr:x>0.54075</cdr:x>
      <cdr:y>0.85025</cdr:y>
    </cdr:to>
    <cdr:sp>
      <cdr:nvSpPr>
        <cdr:cNvPr id="5" name="Line 8"/>
        <cdr:cNvSpPr>
          <a:spLocks/>
        </cdr:cNvSpPr>
      </cdr:nvSpPr>
      <cdr:spPr>
        <a:xfrm flipV="1">
          <a:off x="4686300" y="571500"/>
          <a:ext cx="0" cy="446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9525</xdr:rowOff>
    </xdr:from>
    <xdr:to>
      <xdr:col>0</xdr:col>
      <xdr:colOff>1552575</xdr:colOff>
      <xdr:row>12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657350"/>
          <a:ext cx="1390650" cy="5810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DWQ. William  Moellmer, Ph.D.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0.056</cdr:y>
    </cdr:from>
    <cdr:to>
      <cdr:x>0.129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32385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GFAA</a:t>
          </a:r>
        </a:p>
      </cdr:txBody>
    </cdr:sp>
  </cdr:relSizeAnchor>
  <cdr:relSizeAnchor xmlns:cdr="http://schemas.openxmlformats.org/drawingml/2006/chartDrawing">
    <cdr:from>
      <cdr:x>0.0785</cdr:x>
      <cdr:y>0.33625</cdr:y>
    </cdr:from>
    <cdr:to>
      <cdr:x>0.29025</cdr:x>
      <cdr:y>0.3675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1990725"/>
          <a:ext cx="1838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0.51775</cdr:x>
      <cdr:y>0.068</cdr:y>
    </cdr:from>
    <cdr:to>
      <cdr:x>0.7445</cdr:x>
      <cdr:y>0.1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400050"/>
          <a:ext cx="1971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0.38525</cdr:x>
      <cdr:y>0.7195</cdr:y>
    </cdr:from>
    <cdr:to>
      <cdr:x>0.44225</cdr:x>
      <cdr:y>0.804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0" y="4267200"/>
          <a:ext cx="495300" cy="504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13-15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0.842</cdr:x>
      <cdr:y>0.7195</cdr:y>
    </cdr:from>
    <cdr:to>
      <cdr:x>0.89825</cdr:x>
      <cdr:y>0.8015</cdr:y>
    </cdr:to>
    <cdr:sp>
      <cdr:nvSpPr>
        <cdr:cNvPr id="5" name="TextBox 5"/>
        <cdr:cNvSpPr txBox="1">
          <a:spLocks noChangeArrowheads="1"/>
        </cdr:cNvSpPr>
      </cdr:nvSpPr>
      <cdr:spPr>
        <a:xfrm>
          <a:off x="7305675" y="4267200"/>
          <a:ext cx="485775" cy="485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31-33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0.072</cdr:x>
      <cdr:y>0.11725</cdr:y>
    </cdr:from>
    <cdr:to>
      <cdr:x>0.2535</cdr:x>
      <cdr:y>0.2415</cdr:y>
    </cdr:to>
    <cdr:sp>
      <cdr:nvSpPr>
        <cdr:cNvPr id="6" name="TextBox 7"/>
        <cdr:cNvSpPr txBox="1">
          <a:spLocks noChangeArrowheads="1"/>
        </cdr:cNvSpPr>
      </cdr:nvSpPr>
      <cdr:spPr>
        <a:xfrm>
          <a:off x="619125" y="695325"/>
          <a:ext cx="1571625" cy="73342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0.527</cdr:x>
      <cdr:y>0.11725</cdr:y>
    </cdr:from>
    <cdr:to>
      <cdr:x>0.527</cdr:x>
      <cdr:y>0.86975</cdr:y>
    </cdr:to>
    <cdr:sp>
      <cdr:nvSpPr>
        <cdr:cNvPr id="7" name="Line 9"/>
        <cdr:cNvSpPr>
          <a:spLocks/>
        </cdr:cNvSpPr>
      </cdr:nvSpPr>
      <cdr:spPr>
        <a:xfrm flipV="1">
          <a:off x="4572000" y="695325"/>
          <a:ext cx="0" cy="446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0.40825</cdr:y>
    </cdr:from>
    <cdr:to>
      <cdr:x>0.293</cdr:x>
      <cdr:y>0.43925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2419350"/>
          <a:ext cx="18669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0.5365</cdr:x>
      <cdr:y>0.40825</cdr:y>
    </cdr:from>
    <cdr:to>
      <cdr:x>0.76075</cdr:x>
      <cdr:y>0.44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419350"/>
          <a:ext cx="19431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0.38575</cdr:x>
      <cdr:y>0.5585</cdr:y>
    </cdr:from>
    <cdr:to>
      <cdr:x>0.44375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3343275" y="3305175"/>
          <a:ext cx="504825" cy="495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13-15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0.85075</cdr:x>
      <cdr:y>0.3945</cdr:y>
    </cdr:from>
    <cdr:to>
      <cdr:x>0.907</cdr:x>
      <cdr:y>0.47875</cdr:y>
    </cdr:to>
    <cdr:sp>
      <cdr:nvSpPr>
        <cdr:cNvPr id="4" name="TextBox 4"/>
        <cdr:cNvSpPr txBox="1">
          <a:spLocks noChangeArrowheads="1"/>
        </cdr:cNvSpPr>
      </cdr:nvSpPr>
      <cdr:spPr>
        <a:xfrm>
          <a:off x="7381875" y="2333625"/>
          <a:ext cx="485775" cy="495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31-33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0.078</cdr:x>
      <cdr:y>0.0635</cdr:y>
    </cdr:from>
    <cdr:to>
      <cdr:x>0.31775</cdr:x>
      <cdr:y>0.097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371475"/>
          <a:ext cx="2076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ACZ Laboratories - ICP-MS</a:t>
          </a:r>
        </a:p>
      </cdr:txBody>
    </cdr:sp>
  </cdr:relSizeAnchor>
  <cdr:relSizeAnchor xmlns:cdr="http://schemas.openxmlformats.org/drawingml/2006/chartDrawing">
    <cdr:from>
      <cdr:x>0.101</cdr:x>
      <cdr:y>0.14075</cdr:y>
    </cdr:from>
    <cdr:to>
      <cdr:x>0.283</cdr:x>
      <cdr:y>0.266</cdr:y>
    </cdr:to>
    <cdr:sp>
      <cdr:nvSpPr>
        <cdr:cNvPr id="6" name="TextBox 8"/>
        <cdr:cNvSpPr txBox="1">
          <a:spLocks noChangeArrowheads="1"/>
        </cdr:cNvSpPr>
      </cdr:nvSpPr>
      <cdr:spPr>
        <a:xfrm>
          <a:off x="876300" y="828675"/>
          <a:ext cx="1581150" cy="742950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0.52925</cdr:x>
      <cdr:y>0.1105</cdr:y>
    </cdr:from>
    <cdr:to>
      <cdr:x>0.53</cdr:x>
      <cdr:y>0.863</cdr:y>
    </cdr:to>
    <cdr:sp>
      <cdr:nvSpPr>
        <cdr:cNvPr id="7" name="Line 10"/>
        <cdr:cNvSpPr>
          <a:spLocks/>
        </cdr:cNvSpPr>
      </cdr:nvSpPr>
      <cdr:spPr>
        <a:xfrm flipV="1">
          <a:off x="4591050" y="647700"/>
          <a:ext cx="9525" cy="446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0.04275</cdr:y>
    </cdr:from>
    <cdr:to>
      <cdr:x>0.2875</cdr:x>
      <cdr:y>0.0985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47650"/>
          <a:ext cx="1724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ICPMS-DRC</a:t>
          </a:r>
        </a:p>
      </cdr:txBody>
    </cdr:sp>
  </cdr:relSizeAnchor>
  <cdr:relSizeAnchor xmlns:cdr="http://schemas.openxmlformats.org/drawingml/2006/chartDrawing">
    <cdr:from>
      <cdr:x>0.38475</cdr:x>
      <cdr:y>0.61</cdr:y>
    </cdr:from>
    <cdr:to>
      <cdr:x>0.44275</cdr:x>
      <cdr:y>0.6935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0" y="3619500"/>
          <a:ext cx="504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13-15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0.84525</cdr:x>
      <cdr:y>0.33475</cdr:y>
    </cdr:from>
    <cdr:to>
      <cdr:x>0.90125</cdr:x>
      <cdr:y>0.416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0" y="1981200"/>
          <a:ext cx="4857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31-33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0.0725</cdr:x>
      <cdr:y>0.353</cdr:y>
    </cdr:from>
    <cdr:to>
      <cdr:x>0.2875</cdr:x>
      <cdr:y>0.383</cdr:y>
    </cdr:to>
    <cdr:sp>
      <cdr:nvSpPr>
        <cdr:cNvPr id="4" name="TextBox 4"/>
        <cdr:cNvSpPr txBox="1">
          <a:spLocks noChangeArrowheads="1"/>
        </cdr:cNvSpPr>
      </cdr:nvSpPr>
      <cdr:spPr>
        <a:xfrm>
          <a:off x="628650" y="2085975"/>
          <a:ext cx="1866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0.52725</cdr:x>
      <cdr:y>0.353</cdr:y>
    </cdr:from>
    <cdr:to>
      <cdr:x>0.7525</cdr:x>
      <cdr:y>0.3845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0" y="2085975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0.08325</cdr:x>
      <cdr:y>0.1215</cdr:y>
    </cdr:from>
    <cdr:to>
      <cdr:x>0.26525</cdr:x>
      <cdr:y>0.2465</cdr:y>
    </cdr:to>
    <cdr:sp>
      <cdr:nvSpPr>
        <cdr:cNvPr id="6" name="TextBox 7"/>
        <cdr:cNvSpPr txBox="1">
          <a:spLocks noChangeArrowheads="1"/>
        </cdr:cNvSpPr>
      </cdr:nvSpPr>
      <cdr:spPr>
        <a:xfrm>
          <a:off x="714375" y="714375"/>
          <a:ext cx="1581150" cy="742950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0.53375</cdr:x>
      <cdr:y>0.103</cdr:y>
    </cdr:from>
    <cdr:to>
      <cdr:x>0.53375</cdr:x>
      <cdr:y>0.85525</cdr:y>
    </cdr:to>
    <cdr:sp>
      <cdr:nvSpPr>
        <cdr:cNvPr id="7" name="Line 8"/>
        <cdr:cNvSpPr>
          <a:spLocks/>
        </cdr:cNvSpPr>
      </cdr:nvSpPr>
      <cdr:spPr>
        <a:xfrm flipV="1">
          <a:off x="4629150" y="609600"/>
          <a:ext cx="0" cy="446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0.07175</cdr:x>
      <cdr:y>0.03275</cdr:y>
    </cdr:from>
    <cdr:to>
      <cdr:x>0.2515</cdr:x>
      <cdr:y>0.07325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90500"/>
          <a:ext cx="1562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Hydride Generation</a:t>
          </a:r>
        </a:p>
      </cdr:txBody>
    </cdr:sp>
  </cdr:relSizeAnchor>
  <cdr:relSizeAnchor xmlns:cdr="http://schemas.openxmlformats.org/drawingml/2006/chartDrawing">
    <cdr:from>
      <cdr:x>0.07175</cdr:x>
      <cdr:y>0.546</cdr:y>
    </cdr:from>
    <cdr:to>
      <cdr:x>0.20775</cdr:x>
      <cdr:y>0.5755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3238500"/>
          <a:ext cx="118110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1-18 [1 Meter Depth]</a:t>
          </a:r>
        </a:p>
      </cdr:txBody>
    </cdr:sp>
  </cdr:relSizeAnchor>
  <cdr:relSizeAnchor xmlns:cdr="http://schemas.openxmlformats.org/drawingml/2006/chartDrawing">
    <cdr:from>
      <cdr:x>0.367</cdr:x>
      <cdr:y>0.444</cdr:y>
    </cdr:from>
    <cdr:to>
      <cdr:x>0.5065</cdr:x>
      <cdr:y>0.475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81350" y="2628900"/>
          <a:ext cx="1209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Samples 19-36 [7 meter depth]</a:t>
          </a:r>
        </a:p>
      </cdr:txBody>
    </cdr:sp>
  </cdr:relSizeAnchor>
  <cdr:relSizeAnchor xmlns:cdr="http://schemas.openxmlformats.org/drawingml/2006/chartDrawing">
    <cdr:from>
      <cdr:x>0.2685</cdr:x>
      <cdr:y>0.6005</cdr:y>
    </cdr:from>
    <cdr:to>
      <cdr:x>0.30525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324100" y="3562350"/>
          <a:ext cx="3143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13-15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0.5735</cdr:x>
      <cdr:y>0.546</cdr:y>
    </cdr:from>
    <cdr:to>
      <cdr:x>0.6085</cdr:x>
      <cdr:y>0.62525</cdr:y>
    </cdr:to>
    <cdr:sp>
      <cdr:nvSpPr>
        <cdr:cNvPr id="5" name="TextBox 5"/>
        <cdr:cNvSpPr txBox="1">
          <a:spLocks noChangeArrowheads="1"/>
        </cdr:cNvSpPr>
      </cdr:nvSpPr>
      <cdr:spPr>
        <a:xfrm>
          <a:off x="4972050" y="3238500"/>
          <a:ext cx="30480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Samples 
31-33
 [GSL]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0.07175</cdr:x>
      <cdr:y>0.117</cdr:y>
    </cdr:from>
    <cdr:to>
      <cdr:x>0.197</cdr:x>
      <cdr:y>0.24025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" y="685800"/>
          <a:ext cx="1085850" cy="733425"/>
        </a:xfrm>
        <a:prstGeom prst="rect">
          <a:avLst/>
        </a:prstGeom>
        <a:solidFill>
          <a:srgbClr val="FFFFCC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Pre-Publication Data.
Funding provided by: USEPA and UTAH DEQ. 
William  Moellmer, Ph.D.,
Utah Divison of Water Quality
</a:t>
          </a:r>
        </a:p>
      </cdr:txBody>
    </cdr:sp>
  </cdr:relSizeAnchor>
  <cdr:relSizeAnchor xmlns:cdr="http://schemas.openxmlformats.org/drawingml/2006/chartDrawing">
    <cdr:from>
      <cdr:x>0.50725</cdr:x>
      <cdr:y>0.10125</cdr:y>
    </cdr:from>
    <cdr:to>
      <cdr:x>0.50725</cdr:x>
      <cdr:y>0.839</cdr:y>
    </cdr:to>
    <cdr:sp>
      <cdr:nvSpPr>
        <cdr:cNvPr id="7" name="Line 8"/>
        <cdr:cNvSpPr>
          <a:spLocks/>
        </cdr:cNvSpPr>
      </cdr:nvSpPr>
      <cdr:spPr>
        <a:xfrm flipV="1">
          <a:off x="4400550" y="600075"/>
          <a:ext cx="0" cy="4381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"/>
  <sheetViews>
    <sheetView tabSelected="1" workbookViewId="0" topLeftCell="A1">
      <pane xSplit="5" ySplit="2" topLeftCell="F3" activePane="bottomRight" state="frozen"/>
      <selection pane="topLeft" activeCell="N32" sqref="N32"/>
      <selection pane="topRight" activeCell="N32" sqref="N32"/>
      <selection pane="bottomLeft" activeCell="N32" sqref="N32"/>
      <selection pane="bottomRight" activeCell="F3" sqref="F3"/>
    </sheetView>
  </sheetViews>
  <sheetFormatPr defaultColWidth="9.140625" defaultRowHeight="12.75"/>
  <cols>
    <col min="1" max="1" width="6.57421875" style="0" bestFit="1" customWidth="1"/>
    <col min="2" max="2" width="8.8515625" style="4" customWidth="1"/>
    <col min="3" max="3" width="16.28125" style="4" customWidth="1"/>
    <col min="4" max="4" width="10.7109375" style="0" customWidth="1"/>
    <col min="5" max="5" width="9.8515625" style="0" customWidth="1"/>
    <col min="6" max="6" width="0.85546875" style="17" customWidth="1"/>
    <col min="7" max="7" width="11.140625" style="0" customWidth="1"/>
    <col min="8" max="8" width="9.28125" style="0" customWidth="1"/>
    <col min="9" max="9" width="7.140625" style="0" customWidth="1"/>
    <col min="10" max="10" width="6.7109375" style="0" customWidth="1"/>
    <col min="11" max="11" width="8.57421875" style="0" customWidth="1"/>
    <col min="12" max="12" width="6.7109375" style="0" customWidth="1"/>
    <col min="13" max="13" width="0.85546875" style="17" customWidth="1"/>
    <col min="14" max="14" width="9.7109375" style="0" customWidth="1"/>
    <col min="15" max="15" width="9.28125" style="0" customWidth="1"/>
    <col min="16" max="16" width="7.140625" style="0" customWidth="1"/>
    <col min="17" max="17" width="6.7109375" style="0" customWidth="1"/>
    <col min="18" max="18" width="8.57421875" style="0" customWidth="1"/>
    <col min="19" max="19" width="6.7109375" style="0" customWidth="1"/>
    <col min="20" max="20" width="0.9921875" style="17" customWidth="1"/>
    <col min="21" max="21" width="9.7109375" style="0" customWidth="1"/>
    <col min="22" max="22" width="9.28125" style="0" customWidth="1"/>
    <col min="23" max="23" width="7.140625" style="0" customWidth="1"/>
    <col min="24" max="24" width="7.57421875" style="0" customWidth="1"/>
    <col min="25" max="25" width="9.28125" style="0" customWidth="1"/>
    <col min="26" max="26" width="6.7109375" style="0" customWidth="1"/>
    <col min="27" max="27" width="0.85546875" style="17" customWidth="1"/>
    <col min="28" max="28" width="10.140625" style="0" customWidth="1"/>
    <col min="29" max="29" width="9.28125" style="0" customWidth="1"/>
    <col min="30" max="30" width="7.140625" style="0" customWidth="1"/>
    <col min="31" max="31" width="6.7109375" style="0" customWidth="1"/>
    <col min="32" max="32" width="8.57421875" style="0" customWidth="1"/>
    <col min="33" max="33" width="6.7109375" style="0" customWidth="1"/>
    <col min="34" max="34" width="0.9921875" style="17" customWidth="1"/>
    <col min="35" max="35" width="10.140625" style="0" customWidth="1"/>
    <col min="36" max="36" width="8.8515625" style="0" customWidth="1"/>
    <col min="37" max="37" width="6.140625" style="0" customWidth="1"/>
    <col min="38" max="38" width="7.421875" style="0" customWidth="1"/>
    <col min="39" max="40" width="8.140625" style="0" customWidth="1"/>
    <col min="41" max="41" width="0.85546875" style="17" customWidth="1"/>
    <col min="42" max="42" width="12.7109375" style="0" customWidth="1"/>
    <col min="43" max="47" width="10.8515625" style="0" customWidth="1"/>
    <col min="48" max="48" width="0.71875" style="17" customWidth="1"/>
    <col min="49" max="49" width="12.7109375" style="0" customWidth="1"/>
    <col min="50" max="54" width="10.8515625" style="0" customWidth="1"/>
    <col min="55" max="55" width="0.85546875" style="17" customWidth="1"/>
    <col min="56" max="56" width="12.7109375" style="0" customWidth="1"/>
    <col min="57" max="61" width="10.8515625" style="0" customWidth="1"/>
    <col min="62" max="62" width="1.7109375" style="0" customWidth="1"/>
    <col min="63" max="63" width="12.8515625" style="0" customWidth="1"/>
    <col min="64" max="68" width="10.57421875" style="0" customWidth="1"/>
    <col min="69" max="16384" width="17.421875" style="0" customWidth="1"/>
  </cols>
  <sheetData>
    <row r="1" ht="15.75">
      <c r="B1" s="6" t="s">
        <v>10</v>
      </c>
    </row>
    <row r="2" spans="1:68" s="3" customFormat="1" ht="83.25" customHeight="1">
      <c r="A2" s="3" t="s">
        <v>12</v>
      </c>
      <c r="B2" s="3" t="s">
        <v>7</v>
      </c>
      <c r="C2" s="3" t="s">
        <v>2</v>
      </c>
      <c r="D2" s="3" t="s">
        <v>36</v>
      </c>
      <c r="E2" s="3" t="s">
        <v>0</v>
      </c>
      <c r="F2" s="18"/>
      <c r="G2" s="11" t="s">
        <v>11</v>
      </c>
      <c r="H2" s="3" t="s">
        <v>22</v>
      </c>
      <c r="I2" s="3" t="s">
        <v>13</v>
      </c>
      <c r="J2" s="3" t="s">
        <v>23</v>
      </c>
      <c r="K2" s="3" t="s">
        <v>24</v>
      </c>
      <c r="L2" s="3" t="s">
        <v>25</v>
      </c>
      <c r="M2" s="18"/>
      <c r="N2" s="11" t="s">
        <v>34</v>
      </c>
      <c r="O2" s="3" t="s">
        <v>22</v>
      </c>
      <c r="P2" s="3" t="s">
        <v>13</v>
      </c>
      <c r="Q2" s="3" t="s">
        <v>23</v>
      </c>
      <c r="R2" s="3" t="s">
        <v>24</v>
      </c>
      <c r="S2" s="3" t="s">
        <v>25</v>
      </c>
      <c r="T2" s="18"/>
      <c r="U2" s="11" t="s">
        <v>33</v>
      </c>
      <c r="V2" s="3" t="s">
        <v>22</v>
      </c>
      <c r="W2" s="3" t="s">
        <v>13</v>
      </c>
      <c r="X2" s="3" t="s">
        <v>23</v>
      </c>
      <c r="Y2" s="3" t="s">
        <v>24</v>
      </c>
      <c r="Z2" s="3" t="s">
        <v>25</v>
      </c>
      <c r="AA2" s="18"/>
      <c r="AB2" s="11" t="s">
        <v>27</v>
      </c>
      <c r="AC2" s="3" t="s">
        <v>22</v>
      </c>
      <c r="AD2" s="3" t="s">
        <v>13</v>
      </c>
      <c r="AE2" s="3" t="s">
        <v>23</v>
      </c>
      <c r="AF2" s="3" t="s">
        <v>24</v>
      </c>
      <c r="AG2" s="3" t="s">
        <v>25</v>
      </c>
      <c r="AH2" s="18"/>
      <c r="AI2" s="11" t="s">
        <v>26</v>
      </c>
      <c r="AJ2" s="3" t="s">
        <v>22</v>
      </c>
      <c r="AK2" s="3" t="s">
        <v>13</v>
      </c>
      <c r="AL2" s="3" t="s">
        <v>23</v>
      </c>
      <c r="AM2" s="3" t="s">
        <v>24</v>
      </c>
      <c r="AN2" s="3" t="s">
        <v>25</v>
      </c>
      <c r="AO2" s="18"/>
      <c r="AP2" s="11" t="s">
        <v>32</v>
      </c>
      <c r="AQ2" s="3" t="s">
        <v>22</v>
      </c>
      <c r="AR2" s="3" t="s">
        <v>13</v>
      </c>
      <c r="AS2" s="3" t="s">
        <v>23</v>
      </c>
      <c r="AT2" s="3" t="s">
        <v>24</v>
      </c>
      <c r="AU2" s="3" t="s">
        <v>25</v>
      </c>
      <c r="AV2" s="18"/>
      <c r="AW2" s="11" t="s">
        <v>37</v>
      </c>
      <c r="AX2" s="3" t="s">
        <v>22</v>
      </c>
      <c r="AY2" s="3" t="s">
        <v>13</v>
      </c>
      <c r="AZ2" s="3" t="s">
        <v>23</v>
      </c>
      <c r="BA2" s="3" t="s">
        <v>24</v>
      </c>
      <c r="BB2" s="3" t="s">
        <v>25</v>
      </c>
      <c r="BC2" s="18"/>
      <c r="BD2" s="11" t="s">
        <v>43</v>
      </c>
      <c r="BE2" s="3" t="s">
        <v>22</v>
      </c>
      <c r="BF2" s="3" t="s">
        <v>13</v>
      </c>
      <c r="BG2" s="3" t="s">
        <v>23</v>
      </c>
      <c r="BH2" s="3" t="s">
        <v>24</v>
      </c>
      <c r="BI2" s="3" t="s">
        <v>25</v>
      </c>
      <c r="BK2" s="11" t="s">
        <v>44</v>
      </c>
      <c r="BL2" s="3" t="s">
        <v>22</v>
      </c>
      <c r="BM2" s="3" t="s">
        <v>13</v>
      </c>
      <c r="BN2" s="3" t="s">
        <v>23</v>
      </c>
      <c r="BO2" s="3" t="s">
        <v>24</v>
      </c>
      <c r="BP2" s="3" t="s">
        <v>25</v>
      </c>
    </row>
    <row r="3" spans="1:64" ht="12.75">
      <c r="A3">
        <v>1</v>
      </c>
      <c r="B3" s="4" t="s">
        <v>8</v>
      </c>
      <c r="C3" s="4" t="s">
        <v>3</v>
      </c>
      <c r="D3" s="1">
        <v>0.53</v>
      </c>
      <c r="E3">
        <v>1</v>
      </c>
      <c r="G3" s="7">
        <v>1</v>
      </c>
      <c r="H3" s="7">
        <f aca="true" t="shared" si="0" ref="H3:H18">G3-$D3</f>
        <v>0.47</v>
      </c>
      <c r="N3" s="7">
        <v>1</v>
      </c>
      <c r="O3" s="7">
        <f>N3-$D3</f>
        <v>0.47</v>
      </c>
      <c r="U3" s="16" t="s">
        <v>28</v>
      </c>
      <c r="V3" s="7"/>
      <c r="AB3" s="7">
        <v>27</v>
      </c>
      <c r="AC3" s="7">
        <f aca="true" t="shared" si="1" ref="AC3:AC17">AB3-$D3</f>
        <v>26.47</v>
      </c>
      <c r="AI3">
        <v>25.7</v>
      </c>
      <c r="AJ3" s="7">
        <f aca="true" t="shared" si="2" ref="AJ3:AJ38">AI3-$D3</f>
        <v>25.169999999999998</v>
      </c>
      <c r="AP3">
        <v>30</v>
      </c>
      <c r="AQ3" s="7">
        <f aca="true" t="shared" si="3" ref="AQ3:AQ38">AP3-$D3</f>
        <v>29.47</v>
      </c>
      <c r="AW3">
        <v>1.09</v>
      </c>
      <c r="AX3" s="7">
        <f aca="true" t="shared" si="4" ref="AX3:AX38">AW3-$D3</f>
        <v>0.56</v>
      </c>
      <c r="BD3" s="30">
        <v>0.8863</v>
      </c>
      <c r="BE3" s="7">
        <f aca="true" t="shared" si="5" ref="BE3:BE38">BD3-$D3</f>
        <v>0.35629999999999995</v>
      </c>
      <c r="BK3" s="30">
        <v>1</v>
      </c>
      <c r="BL3" s="7">
        <f aca="true" t="shared" si="6" ref="BL3:BL38">BK3-$D3</f>
        <v>0.47</v>
      </c>
    </row>
    <row r="4" spans="1:64" ht="12.75">
      <c r="A4">
        <v>2</v>
      </c>
      <c r="B4" s="4" t="s">
        <v>8</v>
      </c>
      <c r="C4" s="4" t="s">
        <v>3</v>
      </c>
      <c r="D4" s="1">
        <v>0.53</v>
      </c>
      <c r="E4">
        <v>58</v>
      </c>
      <c r="G4" s="7">
        <v>0.86</v>
      </c>
      <c r="H4" s="7">
        <f t="shared" si="0"/>
        <v>0.32999999999999996</v>
      </c>
      <c r="N4" s="16" t="s">
        <v>14</v>
      </c>
      <c r="O4" s="7"/>
      <c r="U4" s="7">
        <v>12</v>
      </c>
      <c r="V4" s="7">
        <f aca="true" t="shared" si="7" ref="V4:V14">U4-$D4</f>
        <v>11.47</v>
      </c>
      <c r="AB4" s="7">
        <v>9.2</v>
      </c>
      <c r="AC4" s="7">
        <f t="shared" si="1"/>
        <v>8.67</v>
      </c>
      <c r="AI4">
        <v>12.8</v>
      </c>
      <c r="AJ4" s="7">
        <f t="shared" si="2"/>
        <v>12.270000000000001</v>
      </c>
      <c r="AP4">
        <v>37</v>
      </c>
      <c r="AQ4" s="7">
        <f t="shared" si="3"/>
        <v>36.47</v>
      </c>
      <c r="AW4">
        <v>1.11</v>
      </c>
      <c r="AX4" s="7">
        <f t="shared" si="4"/>
        <v>0.5800000000000001</v>
      </c>
      <c r="BD4" s="30">
        <v>0.9066</v>
      </c>
      <c r="BE4" s="7">
        <f t="shared" si="5"/>
        <v>0.37659999999999993</v>
      </c>
      <c r="BK4" s="30">
        <v>1</v>
      </c>
      <c r="BL4" s="7">
        <f t="shared" si="6"/>
        <v>0.47</v>
      </c>
    </row>
    <row r="5" spans="1:68" ht="12.75">
      <c r="A5">
        <v>3</v>
      </c>
      <c r="B5" s="4" t="s">
        <v>8</v>
      </c>
      <c r="C5" s="4" t="s">
        <v>3</v>
      </c>
      <c r="D5" s="1">
        <v>0.53</v>
      </c>
      <c r="E5">
        <v>91</v>
      </c>
      <c r="G5" s="7">
        <v>0.97</v>
      </c>
      <c r="H5" s="7">
        <f t="shared" si="0"/>
        <v>0.43999999999999995</v>
      </c>
      <c r="I5" s="7">
        <f>IF(G5&lt;&gt;"",AVERAGE(G3:G5),"")</f>
        <v>0.9433333333333334</v>
      </c>
      <c r="J5" s="8">
        <f>STDEV(G3:G5)</f>
        <v>0.07371114795831889</v>
      </c>
      <c r="K5" s="12">
        <f>I5/($D5+0.5)</f>
        <v>0.9158576051779935</v>
      </c>
      <c r="L5" s="12">
        <f>J5/I5</f>
        <v>0.07813902610422496</v>
      </c>
      <c r="M5" s="19"/>
      <c r="N5" s="16" t="s">
        <v>14</v>
      </c>
      <c r="O5" s="7"/>
      <c r="P5" s="7">
        <f>IF(N5&lt;&gt;"",AVERAGE(N3:N5),"")</f>
        <v>1</v>
      </c>
      <c r="Q5" s="8"/>
      <c r="R5" s="12">
        <f>P5/($D5+0.5)</f>
        <v>0.970873786407767</v>
      </c>
      <c r="S5" s="12"/>
      <c r="T5" s="19"/>
      <c r="U5" s="7">
        <v>14</v>
      </c>
      <c r="V5" s="7">
        <f t="shared" si="7"/>
        <v>13.47</v>
      </c>
      <c r="W5" s="7">
        <f>IF(U5&lt;&gt;"",AVERAGE(U3:U5),"")</f>
        <v>13</v>
      </c>
      <c r="X5" s="8">
        <f>STDEV(U3:U5)</f>
        <v>1.4142135623730951</v>
      </c>
      <c r="Y5" s="12">
        <f>W5/($D5+0.5)</f>
        <v>12.62135922330097</v>
      </c>
      <c r="Z5" s="12">
        <f>X5/W5</f>
        <v>0.10878565864408424</v>
      </c>
      <c r="AA5" s="19"/>
      <c r="AB5" s="7">
        <v>6.2</v>
      </c>
      <c r="AC5" s="7">
        <f t="shared" si="1"/>
        <v>5.67</v>
      </c>
      <c r="AD5" s="7">
        <f>IF(AB5&lt;&gt;"",AVERAGE(AB3:AB5),"")</f>
        <v>14.133333333333335</v>
      </c>
      <c r="AE5" s="8">
        <f>STDEV(AB3:AB5)</f>
        <v>11.243368415796633</v>
      </c>
      <c r="AF5" s="12">
        <f>AD5/($D5+0.5)</f>
        <v>13.72168284789644</v>
      </c>
      <c r="AG5" s="12">
        <f>AE5/AD5</f>
        <v>0.79552135017429</v>
      </c>
      <c r="AI5">
        <v>13.3</v>
      </c>
      <c r="AJ5" s="7">
        <f t="shared" si="2"/>
        <v>12.770000000000001</v>
      </c>
      <c r="AK5" s="7">
        <f>IF(AI5&lt;&gt;"",AVERAGE(AI3:AI5),"")</f>
        <v>17.266666666666666</v>
      </c>
      <c r="AL5" s="8">
        <f>STDEV(AI3:AI5)</f>
        <v>7.307758434248724</v>
      </c>
      <c r="AM5" s="12">
        <f>AK5/($D5+0.5)</f>
        <v>16.763754045307444</v>
      </c>
      <c r="AN5" s="12">
        <f>AL5/AK5</f>
        <v>0.4232292529487678</v>
      </c>
      <c r="AP5">
        <v>56</v>
      </c>
      <c r="AQ5" s="7">
        <f t="shared" si="3"/>
        <v>55.47</v>
      </c>
      <c r="AR5" s="7">
        <f>IF(AP5&lt;&gt;"",AVERAGE(AP3:AP5),"")</f>
        <v>41</v>
      </c>
      <c r="AS5" s="8">
        <f>STDEV(AP3:AP5)</f>
        <v>13.45362404707371</v>
      </c>
      <c r="AT5" s="12">
        <f>AR5/($D5+0.5)</f>
        <v>39.80582524271845</v>
      </c>
      <c r="AU5" s="12">
        <f>AS5/AR5</f>
        <v>0.3281371718798466</v>
      </c>
      <c r="AW5">
        <v>1.12</v>
      </c>
      <c r="AX5" s="7">
        <f t="shared" si="4"/>
        <v>0.5900000000000001</v>
      </c>
      <c r="AY5" s="7">
        <f>IF(AW5&lt;&gt;"",AVERAGE(AW3:AW5),"")</f>
        <v>1.1066666666666667</v>
      </c>
      <c r="AZ5" s="8">
        <f>STDEV(AW3:AW5)</f>
        <v>0.01527525231651948</v>
      </c>
      <c r="BA5" s="12">
        <f>AY5/($D5+0.5)</f>
        <v>1.0744336569579287</v>
      </c>
      <c r="BB5" s="12">
        <f>AZ5/AY5</f>
        <v>0.013802938840228447</v>
      </c>
      <c r="BD5" s="30">
        <v>0.93</v>
      </c>
      <c r="BE5" s="7">
        <f t="shared" si="5"/>
        <v>0.4</v>
      </c>
      <c r="BF5" s="7">
        <f>IF(BD5&lt;&gt;"",AVERAGE(BD3:BD5),"")</f>
        <v>0.9076333333333334</v>
      </c>
      <c r="BG5" s="8">
        <f>STDEV(BD3:BD5)</f>
        <v>0.02186831802707595</v>
      </c>
      <c r="BH5" s="12">
        <f>BF5/($D5+0.5)</f>
        <v>0.8811974110032363</v>
      </c>
      <c r="BI5" s="12">
        <f>BG5/BF5</f>
        <v>0.024093780190689282</v>
      </c>
      <c r="BK5" s="30">
        <v>1.1</v>
      </c>
      <c r="BL5" s="7">
        <f t="shared" si="6"/>
        <v>0.5700000000000001</v>
      </c>
      <c r="BM5" s="7">
        <f>IF(BK5&lt;&gt;"",AVERAGE(BK3:BK5),"")</f>
        <v>1.0333333333333334</v>
      </c>
      <c r="BN5" s="8">
        <f>STDEV(BK3:BK5)</f>
        <v>0.05773502691896132</v>
      </c>
      <c r="BO5" s="12">
        <f>BM5/($D5+0.5)</f>
        <v>1.0032362459546926</v>
      </c>
      <c r="BP5" s="12">
        <f>BN5/BM5</f>
        <v>0.05587260669576901</v>
      </c>
    </row>
    <row r="6" spans="1:68" ht="12.75">
      <c r="A6">
        <v>4</v>
      </c>
      <c r="B6" s="4" t="s">
        <v>8</v>
      </c>
      <c r="C6" s="5" t="s">
        <v>5</v>
      </c>
      <c r="D6" s="1">
        <v>17</v>
      </c>
      <c r="E6">
        <v>55</v>
      </c>
      <c r="G6" s="7">
        <v>16.6</v>
      </c>
      <c r="H6" s="7">
        <f t="shared" si="0"/>
        <v>-0.3999999999999986</v>
      </c>
      <c r="I6" s="7"/>
      <c r="J6" s="8"/>
      <c r="K6" s="8"/>
      <c r="L6" s="8"/>
      <c r="N6" s="7">
        <v>22</v>
      </c>
      <c r="O6" s="7">
        <f aca="true" t="shared" si="8" ref="O6:O14">N6-$D6</f>
        <v>5</v>
      </c>
      <c r="P6" s="7"/>
      <c r="Q6" s="8"/>
      <c r="R6" s="8"/>
      <c r="S6" s="8"/>
      <c r="U6" s="7">
        <v>24</v>
      </c>
      <c r="V6" s="7">
        <f t="shared" si="7"/>
        <v>7</v>
      </c>
      <c r="W6" s="7"/>
      <c r="X6" s="8"/>
      <c r="Y6" s="8"/>
      <c r="Z6" s="8"/>
      <c r="AB6" s="7">
        <v>21</v>
      </c>
      <c r="AC6" s="7">
        <f t="shared" si="1"/>
        <v>4</v>
      </c>
      <c r="AD6" s="7"/>
      <c r="AE6" s="8"/>
      <c r="AF6" s="8"/>
      <c r="AG6" s="8"/>
      <c r="AI6">
        <v>31.9</v>
      </c>
      <c r="AJ6" s="7">
        <f t="shared" si="2"/>
        <v>14.899999999999999</v>
      </c>
      <c r="AK6" s="7"/>
      <c r="AL6" s="8"/>
      <c r="AM6" s="8"/>
      <c r="AN6" s="8"/>
      <c r="AP6">
        <v>53</v>
      </c>
      <c r="AQ6" s="7">
        <f t="shared" si="3"/>
        <v>36</v>
      </c>
      <c r="AR6" s="7"/>
      <c r="AS6" s="8"/>
      <c r="AT6" s="8"/>
      <c r="AU6" s="8"/>
      <c r="AW6">
        <v>16.4</v>
      </c>
      <c r="AX6" s="7">
        <f t="shared" si="4"/>
        <v>-0.6000000000000014</v>
      </c>
      <c r="AY6" s="7"/>
      <c r="AZ6" s="8"/>
      <c r="BA6" s="8"/>
      <c r="BB6" s="8"/>
      <c r="BD6" s="30">
        <v>17.24</v>
      </c>
      <c r="BE6" s="7">
        <f t="shared" si="5"/>
        <v>0.23999999999999844</v>
      </c>
      <c r="BF6" s="7"/>
      <c r="BG6" s="8"/>
      <c r="BH6" s="8"/>
      <c r="BI6" s="8"/>
      <c r="BK6" s="30">
        <v>15</v>
      </c>
      <c r="BL6" s="7">
        <f t="shared" si="6"/>
        <v>-2</v>
      </c>
      <c r="BM6" s="7"/>
      <c r="BN6" s="8"/>
      <c r="BO6" s="8"/>
      <c r="BP6" s="8"/>
    </row>
    <row r="7" spans="1:68" ht="12.75">
      <c r="A7">
        <v>5</v>
      </c>
      <c r="B7" s="4" t="s">
        <v>8</v>
      </c>
      <c r="C7" s="5" t="s">
        <v>5</v>
      </c>
      <c r="D7" s="1">
        <v>17</v>
      </c>
      <c r="E7">
        <v>62</v>
      </c>
      <c r="G7" s="7">
        <v>16.7</v>
      </c>
      <c r="H7" s="7">
        <f t="shared" si="0"/>
        <v>-0.3000000000000007</v>
      </c>
      <c r="I7" s="7"/>
      <c r="J7" s="8"/>
      <c r="K7" s="8"/>
      <c r="L7" s="8"/>
      <c r="N7" s="7">
        <v>21</v>
      </c>
      <c r="O7" s="7">
        <f t="shared" si="8"/>
        <v>4</v>
      </c>
      <c r="P7" s="7"/>
      <c r="Q7" s="8"/>
      <c r="R7" s="8"/>
      <c r="S7" s="8"/>
      <c r="U7" s="7">
        <v>25</v>
      </c>
      <c r="V7" s="7">
        <f t="shared" si="7"/>
        <v>8</v>
      </c>
      <c r="W7" s="7"/>
      <c r="X7" s="8"/>
      <c r="Y7" s="8"/>
      <c r="Z7" s="8"/>
      <c r="AB7" s="7">
        <v>18</v>
      </c>
      <c r="AC7" s="7">
        <f t="shared" si="1"/>
        <v>1</v>
      </c>
      <c r="AD7" s="7"/>
      <c r="AE7" s="8"/>
      <c r="AF7" s="8"/>
      <c r="AG7" s="8"/>
      <c r="AI7">
        <v>19.3</v>
      </c>
      <c r="AJ7" s="7">
        <f t="shared" si="2"/>
        <v>2.3000000000000007</v>
      </c>
      <c r="AK7" s="7"/>
      <c r="AL7" s="8"/>
      <c r="AM7" s="8"/>
      <c r="AN7" s="8"/>
      <c r="AP7">
        <v>51</v>
      </c>
      <c r="AQ7" s="7">
        <f t="shared" si="3"/>
        <v>34</v>
      </c>
      <c r="AR7" s="7"/>
      <c r="AS7" s="8"/>
      <c r="AT7" s="8"/>
      <c r="AU7" s="8"/>
      <c r="AW7">
        <v>14.7</v>
      </c>
      <c r="AX7" s="7">
        <f t="shared" si="4"/>
        <v>-2.3000000000000007</v>
      </c>
      <c r="AY7" s="7"/>
      <c r="AZ7" s="8"/>
      <c r="BA7" s="8"/>
      <c r="BB7" s="8"/>
      <c r="BD7" s="30">
        <v>15.31</v>
      </c>
      <c r="BE7" s="7">
        <f t="shared" si="5"/>
        <v>-1.6899999999999995</v>
      </c>
      <c r="BF7" s="7"/>
      <c r="BG7" s="8"/>
      <c r="BH7" s="8"/>
      <c r="BI7" s="8"/>
      <c r="BK7" s="30">
        <v>17</v>
      </c>
      <c r="BL7" s="7">
        <f t="shared" si="6"/>
        <v>0</v>
      </c>
      <c r="BM7" s="7"/>
      <c r="BN7" s="8"/>
      <c r="BO7" s="8"/>
      <c r="BP7" s="8"/>
    </row>
    <row r="8" spans="1:68" ht="12.75">
      <c r="A8">
        <v>6</v>
      </c>
      <c r="B8" s="4" t="s">
        <v>8</v>
      </c>
      <c r="C8" s="5" t="s">
        <v>5</v>
      </c>
      <c r="D8" s="1">
        <v>17</v>
      </c>
      <c r="E8">
        <v>76</v>
      </c>
      <c r="G8" s="7">
        <v>17.8</v>
      </c>
      <c r="H8" s="7">
        <f t="shared" si="0"/>
        <v>0.8000000000000007</v>
      </c>
      <c r="I8" s="7">
        <f>IF(G8&lt;&gt;"",AVERAGE(G6:G8),"")</f>
        <v>17.03333333333333</v>
      </c>
      <c r="J8" s="8">
        <f>STDEV(G6:G8)</f>
        <v>0.6658328118480207</v>
      </c>
      <c r="K8" s="12">
        <f>I8/($D8+0.5)</f>
        <v>0.9733333333333333</v>
      </c>
      <c r="L8" s="12">
        <f>J8/I8</f>
        <v>0.039089988953895545</v>
      </c>
      <c r="M8" s="19"/>
      <c r="N8" s="7">
        <v>22</v>
      </c>
      <c r="O8" s="7">
        <f t="shared" si="8"/>
        <v>5</v>
      </c>
      <c r="P8" s="7">
        <f>IF(N8&lt;&gt;"",AVERAGE(N6:N8),"")</f>
        <v>21.666666666666668</v>
      </c>
      <c r="Q8" s="8">
        <f>STDEV(N6:N8)</f>
        <v>0.5773502691896586</v>
      </c>
      <c r="R8" s="12">
        <f>P8/($D8+0.5)</f>
        <v>1.2380952380952381</v>
      </c>
      <c r="S8" s="12">
        <f>Q8/P8</f>
        <v>0.026646935501061165</v>
      </c>
      <c r="T8" s="19"/>
      <c r="U8" s="7">
        <v>25</v>
      </c>
      <c r="V8" s="7">
        <f t="shared" si="7"/>
        <v>8</v>
      </c>
      <c r="W8" s="7">
        <f>IF(U8&lt;&gt;"",AVERAGE(U6:U8),"")</f>
        <v>24.666666666666668</v>
      </c>
      <c r="X8" s="8">
        <f>STDEV(U6:U8)</f>
        <v>0.5773502691896586</v>
      </c>
      <c r="Y8" s="12">
        <f>W8/($D8+0.5)</f>
        <v>1.4095238095238096</v>
      </c>
      <c r="Z8" s="12">
        <f>X8/W8</f>
        <v>0.023406091994175347</v>
      </c>
      <c r="AA8" s="19"/>
      <c r="AB8" s="7">
        <v>26</v>
      </c>
      <c r="AC8" s="7">
        <f t="shared" si="1"/>
        <v>9</v>
      </c>
      <c r="AD8" s="7">
        <f>IF(AB8&lt;&gt;"",AVERAGE(AB6:AB8),"")</f>
        <v>21.666666666666668</v>
      </c>
      <c r="AE8" s="8">
        <f>STDEV(AB6:AB8)</f>
        <v>4.041451884327385</v>
      </c>
      <c r="AF8" s="12">
        <f>AD8/($D8+0.5)</f>
        <v>1.2380952380952381</v>
      </c>
      <c r="AG8" s="12">
        <f>AE8/AD8</f>
        <v>0.18652854850741776</v>
      </c>
      <c r="AI8">
        <v>44.6</v>
      </c>
      <c r="AJ8" s="7">
        <f t="shared" si="2"/>
        <v>27.6</v>
      </c>
      <c r="AK8" s="7">
        <f>IF(AI8&lt;&gt;"",AVERAGE(AI6:AI8),"")</f>
        <v>31.933333333333337</v>
      </c>
      <c r="AL8" s="8">
        <f>STDEV(AI6:AI8)</f>
        <v>12.650032938033515</v>
      </c>
      <c r="AM8" s="12">
        <f>AK8/($D8+0.5)</f>
        <v>1.824761904761905</v>
      </c>
      <c r="AN8" s="12">
        <f>AL8/AK8</f>
        <v>0.3961388185187948</v>
      </c>
      <c r="AP8">
        <v>72</v>
      </c>
      <c r="AQ8" s="7">
        <f t="shared" si="3"/>
        <v>55</v>
      </c>
      <c r="AR8" s="7">
        <f>IF(AP8&lt;&gt;"",AVERAGE(AP6:AP8),"")</f>
        <v>58.666666666666664</v>
      </c>
      <c r="AS8" s="8">
        <f>STDEV(AP6:AP8)</f>
        <v>11.59022576714246</v>
      </c>
      <c r="AT8" s="12">
        <f>AR8/($D8+0.5)</f>
        <v>3.3523809523809525</v>
      </c>
      <c r="AU8" s="12">
        <f>AS8/AR8</f>
        <v>0.19756066648538284</v>
      </c>
      <c r="AW8">
        <v>15.7</v>
      </c>
      <c r="AX8" s="7">
        <f t="shared" si="4"/>
        <v>-1.3000000000000007</v>
      </c>
      <c r="AY8" s="7">
        <f>IF(AW8&lt;&gt;"",AVERAGE(AW6:AW8),"")</f>
        <v>15.6</v>
      </c>
      <c r="AZ8" s="8">
        <f>STDEV(AW6:AW8)</f>
        <v>0.8544003745317638</v>
      </c>
      <c r="BA8" s="12">
        <f>AY8/($D8+0.5)</f>
        <v>0.8914285714285715</v>
      </c>
      <c r="BB8" s="12">
        <f>AZ8/AY8</f>
        <v>0.05476925477767716</v>
      </c>
      <c r="BD8" s="30">
        <v>16.36</v>
      </c>
      <c r="BE8" s="7">
        <f t="shared" si="5"/>
        <v>-0.6400000000000006</v>
      </c>
      <c r="BF8" s="7">
        <f>IF(BD8&lt;&gt;"",AVERAGE(BD6:BD8),"")</f>
        <v>16.30333333333333</v>
      </c>
      <c r="BG8" s="8">
        <f>STDEV(BD6:BD8)</f>
        <v>0.9662470353555134</v>
      </c>
      <c r="BH8" s="12">
        <f>BF8/($D8+0.5)</f>
        <v>0.9316190476190475</v>
      </c>
      <c r="BI8" s="12">
        <f>BG8/BF8</f>
        <v>0.05926683921624495</v>
      </c>
      <c r="BK8" s="30">
        <v>16</v>
      </c>
      <c r="BL8" s="7">
        <f t="shared" si="6"/>
        <v>-1</v>
      </c>
      <c r="BM8" s="7">
        <f>IF(BK8&lt;&gt;"",AVERAGE(BK6:BK8),"")</f>
        <v>16</v>
      </c>
      <c r="BN8" s="8">
        <f>STDEV(BK6:BK8)</f>
        <v>1</v>
      </c>
      <c r="BO8" s="12">
        <f>BM8/($D8+0.5)</f>
        <v>0.9142857142857143</v>
      </c>
      <c r="BP8" s="12">
        <f>BN8/BM8</f>
        <v>0.0625</v>
      </c>
    </row>
    <row r="9" spans="1:67" ht="12.75">
      <c r="A9">
        <v>7</v>
      </c>
      <c r="B9" s="4" t="s">
        <v>8</v>
      </c>
      <c r="C9" s="5" t="s">
        <v>4</v>
      </c>
      <c r="D9" s="1">
        <v>3</v>
      </c>
      <c r="E9">
        <v>33</v>
      </c>
      <c r="G9" s="7">
        <v>3.2</v>
      </c>
      <c r="H9" s="7">
        <f t="shared" si="0"/>
        <v>0.20000000000000018</v>
      </c>
      <c r="K9" s="8">
        <f>IF(I9&lt;&gt;"",H9/I9,"")</f>
      </c>
      <c r="N9" s="7">
        <v>4</v>
      </c>
      <c r="O9" s="7">
        <f t="shared" si="8"/>
        <v>1</v>
      </c>
      <c r="R9" s="8">
        <f>IF(P9&lt;&gt;"",O9/P9,"")</f>
      </c>
      <c r="U9" s="7">
        <v>14</v>
      </c>
      <c r="V9" s="7">
        <f t="shared" si="7"/>
        <v>11</v>
      </c>
      <c r="Y9" s="8">
        <f>IF(W9&lt;&gt;"",V9/W9,"")</f>
      </c>
      <c r="AB9" s="7">
        <v>9.1</v>
      </c>
      <c r="AC9" s="7">
        <f t="shared" si="1"/>
        <v>6.1</v>
      </c>
      <c r="AF9" s="8">
        <f>IF(AD9&lt;&gt;"",AC9/AD9,"")</f>
      </c>
      <c r="AI9">
        <v>19.7</v>
      </c>
      <c r="AJ9" s="7">
        <f t="shared" si="2"/>
        <v>16.7</v>
      </c>
      <c r="AM9" s="8">
        <f>IF(AK9&lt;&gt;"",AJ9/AK9,"")</f>
      </c>
      <c r="AP9">
        <v>33</v>
      </c>
      <c r="AQ9" s="7">
        <f t="shared" si="3"/>
        <v>30</v>
      </c>
      <c r="AT9" s="8">
        <f>IF(AR9&lt;&gt;"",AQ9/AR9,"")</f>
      </c>
      <c r="AW9">
        <v>3.32</v>
      </c>
      <c r="AX9" s="7">
        <f t="shared" si="4"/>
        <v>0.31999999999999984</v>
      </c>
      <c r="BA9" s="8">
        <f>IF(AY9&lt;&gt;"",AX9/AY9,"")</f>
      </c>
      <c r="BD9" s="30">
        <v>2.59</v>
      </c>
      <c r="BE9" s="7">
        <f t="shared" si="5"/>
        <v>-0.41000000000000014</v>
      </c>
      <c r="BH9" s="8">
        <f>IF(BF9&lt;&gt;"",BE9/BF9,"")</f>
      </c>
      <c r="BK9" s="30">
        <v>3</v>
      </c>
      <c r="BL9" s="7">
        <f t="shared" si="6"/>
        <v>0</v>
      </c>
      <c r="BO9" s="8">
        <f>IF(BM9&lt;&gt;"",BL9/BM9,"")</f>
      </c>
    </row>
    <row r="10" spans="1:67" ht="12.75">
      <c r="A10">
        <v>8</v>
      </c>
      <c r="B10" s="4" t="s">
        <v>8</v>
      </c>
      <c r="C10" s="5" t="s">
        <v>4</v>
      </c>
      <c r="D10" s="1">
        <v>3</v>
      </c>
      <c r="E10">
        <v>44</v>
      </c>
      <c r="G10" s="7">
        <v>3.3</v>
      </c>
      <c r="H10" s="7">
        <f t="shared" si="0"/>
        <v>0.2999999999999998</v>
      </c>
      <c r="K10" s="8">
        <f>IF(I10&lt;&gt;"",H10/I10,"")</f>
      </c>
      <c r="N10" s="7">
        <v>4</v>
      </c>
      <c r="O10" s="7">
        <f t="shared" si="8"/>
        <v>1</v>
      </c>
      <c r="R10" s="8">
        <f>IF(P10&lt;&gt;"",O10/P10,"")</f>
      </c>
      <c r="U10" s="7">
        <v>22</v>
      </c>
      <c r="V10" s="7">
        <f t="shared" si="7"/>
        <v>19</v>
      </c>
      <c r="Y10" s="8">
        <f>IF(W10&lt;&gt;"",V10/W10,"")</f>
      </c>
      <c r="AB10" s="7">
        <v>9.3</v>
      </c>
      <c r="AC10" s="7">
        <f t="shared" si="1"/>
        <v>6.300000000000001</v>
      </c>
      <c r="AF10" s="8">
        <f>IF(AD10&lt;&gt;"",AC10/AD10,"")</f>
      </c>
      <c r="AI10">
        <v>19.4</v>
      </c>
      <c r="AJ10" s="7">
        <f t="shared" si="2"/>
        <v>16.4</v>
      </c>
      <c r="AM10" s="8">
        <f>IF(AK10&lt;&gt;"",AJ10/AK10,"")</f>
      </c>
      <c r="AP10">
        <v>44</v>
      </c>
      <c r="AQ10" s="7">
        <f t="shared" si="3"/>
        <v>41</v>
      </c>
      <c r="AT10" s="8">
        <f>IF(AR10&lt;&gt;"",AQ10/AR10,"")</f>
      </c>
      <c r="AW10">
        <v>3.4</v>
      </c>
      <c r="AX10" s="7">
        <f t="shared" si="4"/>
        <v>0.3999999999999999</v>
      </c>
      <c r="BA10" s="8">
        <f>IF(AY10&lt;&gt;"",AX10/AY10,"")</f>
      </c>
      <c r="BD10" s="30">
        <v>2.573</v>
      </c>
      <c r="BE10" s="7">
        <f t="shared" si="5"/>
        <v>-0.42700000000000005</v>
      </c>
      <c r="BH10" s="8">
        <f>IF(BF10&lt;&gt;"",BE10/BF10,"")</f>
      </c>
      <c r="BK10" s="30">
        <v>3.5</v>
      </c>
      <c r="BL10" s="7">
        <f t="shared" si="6"/>
        <v>0.5</v>
      </c>
      <c r="BO10" s="8">
        <f>IF(BM10&lt;&gt;"",BL10/BM10,"")</f>
      </c>
    </row>
    <row r="11" spans="1:68" ht="12.75">
      <c r="A11">
        <v>9</v>
      </c>
      <c r="B11" s="4" t="s">
        <v>8</v>
      </c>
      <c r="C11" s="5" t="s">
        <v>4</v>
      </c>
      <c r="D11" s="1">
        <v>3</v>
      </c>
      <c r="E11">
        <v>95</v>
      </c>
      <c r="G11" s="7">
        <v>3.33</v>
      </c>
      <c r="H11" s="7">
        <f t="shared" si="0"/>
        <v>0.33000000000000007</v>
      </c>
      <c r="I11" s="7">
        <f>IF(G11&lt;&gt;"",AVERAGE(G9:G11),"")</f>
        <v>3.276666666666667</v>
      </c>
      <c r="J11" s="8">
        <f>STDEV(G9:G11)</f>
        <v>0.06806859285554813</v>
      </c>
      <c r="K11" s="12">
        <f>I11/($D11+0.5)</f>
        <v>0.9361904761904762</v>
      </c>
      <c r="L11" s="12">
        <f>J11/I11</f>
        <v>0.02077373128857013</v>
      </c>
      <c r="M11" s="19"/>
      <c r="N11" s="7">
        <v>4</v>
      </c>
      <c r="O11" s="7">
        <f t="shared" si="8"/>
        <v>1</v>
      </c>
      <c r="P11" s="7">
        <f>IF(N11&lt;&gt;"",AVERAGE(N9:N11),"")</f>
        <v>4</v>
      </c>
      <c r="Q11" s="8">
        <f>STDEV(N9:N11)</f>
        <v>0</v>
      </c>
      <c r="R11" s="12">
        <f>P11/($D11+0.5)</f>
        <v>1.1428571428571428</v>
      </c>
      <c r="S11" s="12">
        <f>Q11/P11</f>
        <v>0</v>
      </c>
      <c r="T11" s="19"/>
      <c r="U11" s="7">
        <v>9</v>
      </c>
      <c r="V11" s="7">
        <f t="shared" si="7"/>
        <v>6</v>
      </c>
      <c r="W11" s="7">
        <f>IF(U11&lt;&gt;"",AVERAGE(U9:U11),"")</f>
        <v>15</v>
      </c>
      <c r="X11" s="8">
        <f>STDEV(U9:U11)</f>
        <v>6.557438524302</v>
      </c>
      <c r="Y11" s="12">
        <f>W11/($D11+0.5)</f>
        <v>4.285714285714286</v>
      </c>
      <c r="Z11" s="12">
        <f>X11/W11</f>
        <v>0.4371625682868</v>
      </c>
      <c r="AA11" s="19"/>
      <c r="AB11" s="7">
        <v>13</v>
      </c>
      <c r="AC11" s="7">
        <f t="shared" si="1"/>
        <v>10</v>
      </c>
      <c r="AD11" s="7">
        <f>IF(AB11&lt;&gt;"",AVERAGE(AB9:AB11),"")</f>
        <v>10.466666666666667</v>
      </c>
      <c r="AE11" s="8">
        <f>STDEV(AB9:AB11)</f>
        <v>2.196208854670555</v>
      </c>
      <c r="AF11" s="12">
        <f>AD11/($D11+0.5)</f>
        <v>2.9904761904761905</v>
      </c>
      <c r="AG11" s="12">
        <f>AE11/AD11</f>
        <v>0.20982887146533966</v>
      </c>
      <c r="AI11">
        <v>17.9</v>
      </c>
      <c r="AJ11" s="7">
        <f t="shared" si="2"/>
        <v>14.899999999999999</v>
      </c>
      <c r="AK11" s="7">
        <f>IF(AI11&lt;&gt;"",AVERAGE(AI9:AI11),"")</f>
        <v>18.999999999999996</v>
      </c>
      <c r="AL11" s="8">
        <f>STDEV(AI9:AI11)</f>
        <v>0.9643650760993285</v>
      </c>
      <c r="AM11" s="12">
        <f>AK11/($D11+0.5)</f>
        <v>5.428571428571428</v>
      </c>
      <c r="AN11" s="12">
        <f>AL11/AK11</f>
        <v>0.050756056636806775</v>
      </c>
      <c r="AP11">
        <v>54</v>
      </c>
      <c r="AQ11" s="7">
        <f t="shared" si="3"/>
        <v>51</v>
      </c>
      <c r="AR11" s="7">
        <f>IF(AP11&lt;&gt;"",AVERAGE(AP9:AP11),"")</f>
        <v>43.666666666666664</v>
      </c>
      <c r="AS11" s="8">
        <f>STDEV(AP9:AP11)</f>
        <v>10.503967504392495</v>
      </c>
      <c r="AT11" s="12">
        <f>AR11/($D11+0.5)</f>
        <v>12.476190476190476</v>
      </c>
      <c r="AU11" s="12">
        <f>AS11/AR11</f>
        <v>0.24054887414639303</v>
      </c>
      <c r="AW11">
        <v>3.36</v>
      </c>
      <c r="AX11" s="7">
        <f t="shared" si="4"/>
        <v>0.3599999999999999</v>
      </c>
      <c r="AY11" s="7">
        <f>IF(AW11&lt;&gt;"",AVERAGE(AW9:AW11),"")</f>
        <v>3.36</v>
      </c>
      <c r="AZ11" s="8">
        <f>STDEV(AW9:AW11)</f>
        <v>0.040000000000000036</v>
      </c>
      <c r="BA11" s="12">
        <f>AY11/($D11+0.5)</f>
        <v>0.96</v>
      </c>
      <c r="BB11" s="12">
        <f>AZ11/AY11</f>
        <v>0.011904761904761916</v>
      </c>
      <c r="BD11" s="30">
        <v>2.6</v>
      </c>
      <c r="BE11" s="7">
        <f t="shared" si="5"/>
        <v>-0.3999999999999999</v>
      </c>
      <c r="BF11" s="7">
        <f>IF(BD11&lt;&gt;"",AVERAGE(BD9:BD11),"")</f>
        <v>2.587666666666667</v>
      </c>
      <c r="BG11" s="8">
        <f>STDEV(BD9:BD11)</f>
        <v>0.0136503968196289</v>
      </c>
      <c r="BH11" s="12">
        <f>BF11/($D11+0.5)</f>
        <v>0.7393333333333334</v>
      </c>
      <c r="BI11" s="12">
        <f>BG11/BF11</f>
        <v>0.005275175893196793</v>
      </c>
      <c r="BK11" s="30">
        <v>3.4</v>
      </c>
      <c r="BL11" s="7">
        <f t="shared" si="6"/>
        <v>0.3999999999999999</v>
      </c>
      <c r="BM11" s="7">
        <f>IF(BK11&lt;&gt;"",AVERAGE(BK9:BK11),"")</f>
        <v>3.3000000000000003</v>
      </c>
      <c r="BN11" s="8">
        <f>STDEV(BK9:BK11)</f>
        <v>0.2645751311064596</v>
      </c>
      <c r="BO11" s="12">
        <f>BM11/($D11+0.5)</f>
        <v>0.942857142857143</v>
      </c>
      <c r="BP11" s="12">
        <f>BN11/BM11</f>
        <v>0.0801742821534726</v>
      </c>
    </row>
    <row r="12" spans="1:67" ht="12.75">
      <c r="A12">
        <v>10</v>
      </c>
      <c r="B12" s="4" t="s">
        <v>8</v>
      </c>
      <c r="C12" s="5" t="s">
        <v>6</v>
      </c>
      <c r="D12" s="1">
        <v>67</v>
      </c>
      <c r="E12">
        <v>10</v>
      </c>
      <c r="G12" s="7">
        <v>65.7</v>
      </c>
      <c r="H12" s="7">
        <f t="shared" si="0"/>
        <v>-1.2999999999999972</v>
      </c>
      <c r="K12" s="8"/>
      <c r="N12" s="7">
        <v>59</v>
      </c>
      <c r="O12" s="7">
        <f t="shared" si="8"/>
        <v>-8</v>
      </c>
      <c r="R12" s="8"/>
      <c r="U12" s="7">
        <v>70</v>
      </c>
      <c r="V12" s="7">
        <f t="shared" si="7"/>
        <v>3</v>
      </c>
      <c r="Y12" s="8"/>
      <c r="AB12" s="7">
        <v>87</v>
      </c>
      <c r="AC12" s="7">
        <f t="shared" si="1"/>
        <v>20</v>
      </c>
      <c r="AF12" s="8"/>
      <c r="AI12">
        <v>91.8</v>
      </c>
      <c r="AJ12" s="7">
        <f t="shared" si="2"/>
        <v>24.799999999999997</v>
      </c>
      <c r="AM12" s="8"/>
      <c r="AP12">
        <v>79</v>
      </c>
      <c r="AQ12" s="7">
        <f t="shared" si="3"/>
        <v>12</v>
      </c>
      <c r="AT12" s="8"/>
      <c r="AW12">
        <v>63.7</v>
      </c>
      <c r="AX12" s="7">
        <f t="shared" si="4"/>
        <v>-3.299999999999997</v>
      </c>
      <c r="BA12" s="8"/>
      <c r="BD12" s="30">
        <v>73.86</v>
      </c>
      <c r="BE12" s="7">
        <f t="shared" si="5"/>
        <v>6.859999999999999</v>
      </c>
      <c r="BH12" s="8"/>
      <c r="BK12" s="30">
        <v>59</v>
      </c>
      <c r="BL12" s="7">
        <f t="shared" si="6"/>
        <v>-8</v>
      </c>
      <c r="BO12" s="8"/>
    </row>
    <row r="13" spans="1:67" ht="12.75">
      <c r="A13">
        <v>11</v>
      </c>
      <c r="B13" s="4" t="s">
        <v>8</v>
      </c>
      <c r="C13" s="5" t="s">
        <v>6</v>
      </c>
      <c r="D13" s="1">
        <v>67</v>
      </c>
      <c r="E13">
        <v>74</v>
      </c>
      <c r="G13" s="7">
        <v>64</v>
      </c>
      <c r="H13" s="7">
        <f t="shared" si="0"/>
        <v>-3</v>
      </c>
      <c r="K13" s="8">
        <f>IF(I13&lt;&gt;"",H13/I13,"")</f>
      </c>
      <c r="N13" s="7">
        <v>59</v>
      </c>
      <c r="O13" s="7">
        <f t="shared" si="8"/>
        <v>-8</v>
      </c>
      <c r="R13" s="8">
        <f>IF(P13&lt;&gt;"",O13/P13,"")</f>
      </c>
      <c r="U13" s="7">
        <v>57</v>
      </c>
      <c r="V13" s="7">
        <f t="shared" si="7"/>
        <v>-10</v>
      </c>
      <c r="Y13" s="8">
        <f>IF(W13&lt;&gt;"",V13/W13,"")</f>
      </c>
      <c r="AB13" s="7">
        <v>75</v>
      </c>
      <c r="AC13" s="7">
        <f t="shared" si="1"/>
        <v>8</v>
      </c>
      <c r="AF13" s="8">
        <f>IF(AD13&lt;&gt;"",AC13/AD13,"")</f>
      </c>
      <c r="AI13">
        <v>73.4</v>
      </c>
      <c r="AJ13" s="7">
        <f t="shared" si="2"/>
        <v>6.400000000000006</v>
      </c>
      <c r="AM13" s="8">
        <f>IF(AK13&lt;&gt;"",AJ13/AK13,"")</f>
      </c>
      <c r="AP13">
        <v>97</v>
      </c>
      <c r="AQ13" s="7">
        <f t="shared" si="3"/>
        <v>30</v>
      </c>
      <c r="AT13" s="8">
        <f>IF(AR13&lt;&gt;"",AQ13/AR13,"")</f>
      </c>
      <c r="AW13">
        <v>59.7</v>
      </c>
      <c r="AX13" s="7">
        <f t="shared" si="4"/>
        <v>-7.299999999999997</v>
      </c>
      <c r="BA13" s="8">
        <f>IF(AY13&lt;&gt;"",AX13/AY13,"")</f>
      </c>
      <c r="BD13" s="30">
        <v>65.88</v>
      </c>
      <c r="BE13" s="7">
        <f t="shared" si="5"/>
        <v>-1.1200000000000045</v>
      </c>
      <c r="BH13" s="8">
        <f>IF(BF13&lt;&gt;"",BE13/BF13,"")</f>
      </c>
      <c r="BK13" s="30">
        <v>63</v>
      </c>
      <c r="BL13" s="7">
        <f t="shared" si="6"/>
        <v>-4</v>
      </c>
      <c r="BO13" s="8">
        <f>IF(BM13&lt;&gt;"",BL13/BM13,"")</f>
      </c>
    </row>
    <row r="14" spans="1:68" ht="12.75">
      <c r="A14">
        <v>12</v>
      </c>
      <c r="B14" s="4" t="s">
        <v>8</v>
      </c>
      <c r="C14" s="5" t="s">
        <v>6</v>
      </c>
      <c r="D14" s="1">
        <v>67</v>
      </c>
      <c r="E14">
        <v>75</v>
      </c>
      <c r="G14" s="7">
        <v>65.5</v>
      </c>
      <c r="H14" s="7">
        <f t="shared" si="0"/>
        <v>-1.5</v>
      </c>
      <c r="I14" s="7">
        <f>IF(G14&lt;&gt;"",AVERAGE(G12:G14),"")</f>
        <v>65.06666666666666</v>
      </c>
      <c r="J14" s="8">
        <f>STDEV(G12:G14)</f>
        <v>0.9291573243189251</v>
      </c>
      <c r="K14" s="12">
        <f>I14/($D14+0.5)</f>
        <v>0.9639506172839506</v>
      </c>
      <c r="L14" s="12">
        <f>J14/I14</f>
        <v>0.014280081828672004</v>
      </c>
      <c r="M14" s="19"/>
      <c r="N14" s="7">
        <v>57</v>
      </c>
      <c r="O14" s="7">
        <f t="shared" si="8"/>
        <v>-10</v>
      </c>
      <c r="P14" s="7">
        <f>IF(N14&lt;&gt;"",AVERAGE(N12:N14),"")</f>
        <v>58.333333333333336</v>
      </c>
      <c r="Q14" s="8">
        <f>STDEV(N12:N14)</f>
        <v>1.1547005383791202</v>
      </c>
      <c r="R14" s="12">
        <f>P14/($D14+0.5)</f>
        <v>0.8641975308641976</v>
      </c>
      <c r="S14" s="12">
        <f>Q14/P14</f>
        <v>0.01979486637221349</v>
      </c>
      <c r="T14" s="19"/>
      <c r="U14" s="7">
        <v>65</v>
      </c>
      <c r="V14" s="7">
        <f t="shared" si="7"/>
        <v>-2</v>
      </c>
      <c r="W14" s="7">
        <f>IF(U14&lt;&gt;"",AVERAGE(U12:U14),"")</f>
        <v>64</v>
      </c>
      <c r="X14" s="8">
        <f>STDEV(U12:U14)</f>
        <v>6.557438524302</v>
      </c>
      <c r="Y14" s="12">
        <f>W14/($D14+0.5)</f>
        <v>0.9481481481481482</v>
      </c>
      <c r="Z14" s="12">
        <f>X14/W14</f>
        <v>0.10245997694221876</v>
      </c>
      <c r="AA14" s="19"/>
      <c r="AB14" s="7">
        <v>80</v>
      </c>
      <c r="AC14" s="7">
        <f t="shared" si="1"/>
        <v>13</v>
      </c>
      <c r="AD14" s="7">
        <f>IF(AB14&lt;&gt;"",AVERAGE(AB12:AB14),"")</f>
        <v>80.66666666666667</v>
      </c>
      <c r="AE14" s="8">
        <f>STDEV(AB12:AB14)</f>
        <v>6.027713773341758</v>
      </c>
      <c r="AF14" s="12">
        <f>AD14/($D14+0.5)</f>
        <v>1.1950617283950618</v>
      </c>
      <c r="AG14" s="12">
        <f>AE14/AD14</f>
        <v>0.07472372446291435</v>
      </c>
      <c r="AI14">
        <v>82.4</v>
      </c>
      <c r="AJ14" s="7">
        <f t="shared" si="2"/>
        <v>15.400000000000006</v>
      </c>
      <c r="AK14" s="7">
        <f>IF(AI14&lt;&gt;"",AVERAGE(AI12:AI14),"")</f>
        <v>82.53333333333333</v>
      </c>
      <c r="AL14" s="8">
        <f>STDEV(AI12:AI14)</f>
        <v>9.200724609145492</v>
      </c>
      <c r="AM14" s="12">
        <f>AK14/($D14+0.5)</f>
        <v>1.222716049382716</v>
      </c>
      <c r="AN14" s="12">
        <f>AL14/AK14</f>
        <v>0.11147889267946881</v>
      </c>
      <c r="AP14">
        <v>97</v>
      </c>
      <c r="AQ14" s="7">
        <f t="shared" si="3"/>
        <v>30</v>
      </c>
      <c r="AR14" s="7">
        <f>IF(AP14&lt;&gt;"",AVERAGE(AP12:AP14),"")</f>
        <v>91</v>
      </c>
      <c r="AS14" s="8">
        <f>STDEV(AP12:AP14)</f>
        <v>10.392304845413264</v>
      </c>
      <c r="AT14" s="12">
        <f>AR14/($D14+0.5)</f>
        <v>1.348148148148148</v>
      </c>
      <c r="AU14" s="12">
        <f>AS14/AR14</f>
        <v>0.11420115214739851</v>
      </c>
      <c r="AW14">
        <v>60.6</v>
      </c>
      <c r="AX14" s="7">
        <f t="shared" si="4"/>
        <v>-6.399999999999999</v>
      </c>
      <c r="AY14" s="7">
        <f>IF(AW14&lt;&gt;"",AVERAGE(AW12:AW14),"")</f>
        <v>61.333333333333336</v>
      </c>
      <c r="AZ14" s="8">
        <f>STDEV(AW12:AW14)</f>
        <v>2.098412098071694</v>
      </c>
      <c r="BA14" s="12">
        <f>AY14/($D14+0.5)</f>
        <v>0.908641975308642</v>
      </c>
      <c r="BB14" s="12">
        <f>AZ14/AY14</f>
        <v>0.03421324072942979</v>
      </c>
      <c r="BD14" s="30">
        <v>70.3</v>
      </c>
      <c r="BE14" s="7">
        <f t="shared" si="5"/>
        <v>3.299999999999997</v>
      </c>
      <c r="BF14" s="7">
        <f>IF(BD14&lt;&gt;"",AVERAGE(BD12:BD14),"")</f>
        <v>70.01333333333334</v>
      </c>
      <c r="BG14" s="8">
        <f>STDEV(BD12:BD14)</f>
        <v>3.9977160145927386</v>
      </c>
      <c r="BH14" s="12">
        <f>BF14/($D14+0.5)</f>
        <v>1.0372345679012347</v>
      </c>
      <c r="BI14" s="12">
        <f>BG14/BF14</f>
        <v>0.05709935271271289</v>
      </c>
      <c r="BK14" s="30">
        <v>63</v>
      </c>
      <c r="BL14" s="7">
        <f t="shared" si="6"/>
        <v>-4</v>
      </c>
      <c r="BM14" s="7">
        <f>IF(BK14&lt;&gt;"",AVERAGE(BK12:BK14),"")</f>
        <v>61.666666666666664</v>
      </c>
      <c r="BN14" s="8">
        <f>STDEV(BK12:BK14)</f>
        <v>2.309401076758437</v>
      </c>
      <c r="BO14" s="12">
        <f>BM14/($D14+0.5)</f>
        <v>0.9135802469135802</v>
      </c>
      <c r="BP14" s="12">
        <f>BN14/BM14</f>
        <v>0.03744974719067736</v>
      </c>
    </row>
    <row r="15" spans="1:67" ht="12.75">
      <c r="A15">
        <v>13</v>
      </c>
      <c r="B15" s="4" t="s">
        <v>8</v>
      </c>
      <c r="C15" s="4" t="s">
        <v>1</v>
      </c>
      <c r="D15" s="1">
        <v>0</v>
      </c>
      <c r="E15">
        <v>26</v>
      </c>
      <c r="G15" s="7">
        <v>0.5</v>
      </c>
      <c r="H15" s="7">
        <f t="shared" si="0"/>
        <v>0.5</v>
      </c>
      <c r="K15" s="8">
        <f>IF(I15&lt;&gt;"",H15/I15,"")</f>
      </c>
      <c r="N15" s="13" t="s">
        <v>14</v>
      </c>
      <c r="O15" s="7"/>
      <c r="R15" s="8">
        <f aca="true" t="shared" si="9" ref="R15:R22">IF(P15&lt;&gt;"",O15/P15,"")</f>
      </c>
      <c r="U15" s="16" t="s">
        <v>28</v>
      </c>
      <c r="V15" s="7"/>
      <c r="Y15" s="8">
        <f>IF(W15&lt;&gt;"",V15/W15,"")</f>
      </c>
      <c r="AB15" s="7">
        <v>7.1</v>
      </c>
      <c r="AC15" s="7">
        <f t="shared" si="1"/>
        <v>7.1</v>
      </c>
      <c r="AF15" s="8">
        <f>IF(AD15&lt;&gt;"",AC15/AD15,"")</f>
      </c>
      <c r="AI15">
        <v>11.4</v>
      </c>
      <c r="AJ15" s="7">
        <f t="shared" si="2"/>
        <v>11.4</v>
      </c>
      <c r="AM15" s="8">
        <f>IF(AK15&lt;&gt;"",AJ15/AK15,"")</f>
      </c>
      <c r="AP15">
        <v>44</v>
      </c>
      <c r="AQ15" s="7">
        <f t="shared" si="3"/>
        <v>44</v>
      </c>
      <c r="AT15" s="8">
        <f>IF(AR15&lt;&gt;"",AQ15/AR15,"")</f>
      </c>
      <c r="AW15">
        <v>0.641</v>
      </c>
      <c r="AX15" s="7">
        <f t="shared" si="4"/>
        <v>0.641</v>
      </c>
      <c r="BA15" s="8">
        <f>IF(AY15&lt;&gt;"",AX15/AY15,"")</f>
      </c>
      <c r="BD15" s="30">
        <v>0.6379</v>
      </c>
      <c r="BE15" s="7">
        <f t="shared" si="5"/>
        <v>0.6379</v>
      </c>
      <c r="BH15" s="8">
        <f>IF(BF15&lt;&gt;"",BE15/BF15,"")</f>
      </c>
      <c r="BK15" s="30">
        <v>1</v>
      </c>
      <c r="BL15" s="7">
        <f t="shared" si="6"/>
        <v>1</v>
      </c>
      <c r="BO15" s="8">
        <f>IF(BM15&lt;&gt;"",BL15/BM15,"")</f>
      </c>
    </row>
    <row r="16" spans="1:67" ht="12.75">
      <c r="A16">
        <v>14</v>
      </c>
      <c r="B16" s="4" t="s">
        <v>8</v>
      </c>
      <c r="C16" s="4" t="s">
        <v>1</v>
      </c>
      <c r="D16" s="1">
        <v>0</v>
      </c>
      <c r="E16">
        <v>52</v>
      </c>
      <c r="G16" s="7">
        <v>0.4</v>
      </c>
      <c r="H16" s="7">
        <f t="shared" si="0"/>
        <v>0.4</v>
      </c>
      <c r="K16" s="8">
        <f>IF(I16&lt;&gt;"",H16/I16,"")</f>
      </c>
      <c r="N16" s="13" t="s">
        <v>14</v>
      </c>
      <c r="O16" s="7"/>
      <c r="R16" s="8">
        <f t="shared" si="9"/>
      </c>
      <c r="U16" s="7">
        <v>20</v>
      </c>
      <c r="V16" s="7">
        <f aca="true" t="shared" si="10" ref="V16:V38">U16-$D16</f>
        <v>20</v>
      </c>
      <c r="Y16" s="8">
        <f>IF(W16&lt;&gt;"",V16/W16,"")</f>
      </c>
      <c r="AB16" s="7">
        <v>8.1</v>
      </c>
      <c r="AC16" s="7">
        <f t="shared" si="1"/>
        <v>8.1</v>
      </c>
      <c r="AF16" s="8">
        <f>IF(AD16&lt;&gt;"",AC16/AD16,"")</f>
      </c>
      <c r="AI16">
        <v>10.4</v>
      </c>
      <c r="AJ16" s="7">
        <f t="shared" si="2"/>
        <v>10.4</v>
      </c>
      <c r="AM16" s="8">
        <f>IF(AK16&lt;&gt;"",AJ16/AK16,"")</f>
      </c>
      <c r="AP16">
        <v>40</v>
      </c>
      <c r="AQ16" s="7">
        <f t="shared" si="3"/>
        <v>40</v>
      </c>
      <c r="AT16" s="8">
        <f>IF(AR16&lt;&gt;"",AQ16/AR16,"")</f>
      </c>
      <c r="AW16">
        <v>0.568</v>
      </c>
      <c r="AX16" s="7">
        <f t="shared" si="4"/>
        <v>0.568</v>
      </c>
      <c r="BA16" s="8">
        <f>IF(AY16&lt;&gt;"",AX16/AY16,"")</f>
      </c>
      <c r="BD16" s="30">
        <v>0.4224</v>
      </c>
      <c r="BE16" s="7">
        <f t="shared" si="5"/>
        <v>0.4224</v>
      </c>
      <c r="BH16" s="8">
        <f>IF(BF16&lt;&gt;"",BE16/BF16,"")</f>
      </c>
      <c r="BK16" s="30">
        <v>1</v>
      </c>
      <c r="BL16" s="7">
        <f t="shared" si="6"/>
        <v>1</v>
      </c>
      <c r="BO16" s="8">
        <f>IF(BM16&lt;&gt;"",BL16/BM16,"")</f>
      </c>
    </row>
    <row r="17" spans="1:68" ht="12.75">
      <c r="A17">
        <v>15</v>
      </c>
      <c r="B17" s="4" t="s">
        <v>8</v>
      </c>
      <c r="C17" s="4" t="s">
        <v>1</v>
      </c>
      <c r="D17" s="1">
        <v>0</v>
      </c>
      <c r="E17">
        <v>57</v>
      </c>
      <c r="G17" s="7">
        <v>0.42</v>
      </c>
      <c r="H17" s="7">
        <f t="shared" si="0"/>
        <v>0.42</v>
      </c>
      <c r="I17" s="7">
        <f>IF(G17&lt;&gt;"",AVERAGE(G15:G17),"")</f>
        <v>0.44</v>
      </c>
      <c r="J17" s="8">
        <f>STDEV(G15:G17)</f>
        <v>0.052915026221291524</v>
      </c>
      <c r="K17" s="12"/>
      <c r="L17" s="12">
        <f>J17/I17</f>
        <v>0.12026142323020801</v>
      </c>
      <c r="M17" s="19"/>
      <c r="N17" s="13" t="s">
        <v>14</v>
      </c>
      <c r="O17" s="7"/>
      <c r="P17" s="7"/>
      <c r="Q17" s="8"/>
      <c r="R17" s="8">
        <f t="shared" si="9"/>
      </c>
      <c r="S17" s="12"/>
      <c r="T17" s="19"/>
      <c r="U17" s="7">
        <v>9</v>
      </c>
      <c r="V17" s="7">
        <f t="shared" si="10"/>
        <v>9</v>
      </c>
      <c r="W17" s="7">
        <f>IF(U17&lt;&gt;"",AVERAGE(U15:U17),"")</f>
        <v>14.5</v>
      </c>
      <c r="X17" s="8">
        <f>STDEV(U15:U17)</f>
        <v>7.7781745930520225</v>
      </c>
      <c r="Y17" s="12"/>
      <c r="Z17" s="12">
        <f>X17/W17</f>
        <v>0.5364258340035878</v>
      </c>
      <c r="AA17" s="19"/>
      <c r="AB17" s="7">
        <v>7.2</v>
      </c>
      <c r="AC17" s="7">
        <f t="shared" si="1"/>
        <v>7.2</v>
      </c>
      <c r="AD17" s="7">
        <f>IF(AB17&lt;&gt;"",AVERAGE(AB15:AB17),"")</f>
        <v>7.466666666666666</v>
      </c>
      <c r="AE17" s="8">
        <f>STDEV(AB15:AB17)</f>
        <v>0.5507570547286307</v>
      </c>
      <c r="AF17" s="12"/>
      <c r="AG17" s="12">
        <f>AE17/AD17</f>
        <v>0.07376210554401305</v>
      </c>
      <c r="AI17">
        <v>17</v>
      </c>
      <c r="AJ17" s="7">
        <f t="shared" si="2"/>
        <v>17</v>
      </c>
      <c r="AK17" s="7">
        <f>IF(AI17&lt;&gt;"",AVERAGE(AI15:AI17),"")</f>
        <v>12.933333333333332</v>
      </c>
      <c r="AL17" s="8">
        <f>STDEV(AI15:AI17)</f>
        <v>3.5571524191877644</v>
      </c>
      <c r="AM17" s="12"/>
      <c r="AN17" s="12">
        <f>AL17/AK17</f>
        <v>0.275037558184621</v>
      </c>
      <c r="AP17">
        <v>40</v>
      </c>
      <c r="AQ17" s="7">
        <f t="shared" si="3"/>
        <v>40</v>
      </c>
      <c r="AR17" s="7">
        <f>IF(AP17&lt;&gt;"",AVERAGE(AP15:AP17),"")</f>
        <v>41.333333333333336</v>
      </c>
      <c r="AS17" s="8">
        <f>STDEV(AP15:AP17)</f>
        <v>2.309401076758536</v>
      </c>
      <c r="AT17" s="12">
        <f>AR17/($D17+0.5)</f>
        <v>82.66666666666667</v>
      </c>
      <c r="AU17" s="12">
        <f>AS17/AR17</f>
        <v>0.05587260669577102</v>
      </c>
      <c r="AW17">
        <v>0.66</v>
      </c>
      <c r="AX17" s="7">
        <f t="shared" si="4"/>
        <v>0.66</v>
      </c>
      <c r="AY17" s="7">
        <f>IF(AW17&lt;&gt;"",AVERAGE(AW15:AW17),"")</f>
        <v>0.6230000000000001</v>
      </c>
      <c r="AZ17" s="8">
        <f>STDEV(AW15:AW17)</f>
        <v>0.04856953777832242</v>
      </c>
      <c r="BA17" s="12">
        <f>AY17/($D17+0.5)</f>
        <v>1.2460000000000002</v>
      </c>
      <c r="BB17" s="12">
        <f>AZ17/AY17</f>
        <v>0.0779607347966652</v>
      </c>
      <c r="BD17" s="30">
        <v>0.4795</v>
      </c>
      <c r="BE17" s="7">
        <f t="shared" si="5"/>
        <v>0.4795</v>
      </c>
      <c r="BF17" s="7">
        <f>IF(BD17&lt;&gt;"",AVERAGE(BD15:BD17),"")</f>
        <v>0.5132666666666666</v>
      </c>
      <c r="BG17" s="8">
        <f>STDEV(BD15:BD17)</f>
        <v>0.11164767500191522</v>
      </c>
      <c r="BH17" s="12">
        <f>BF17/($D17+0.5)</f>
        <v>1.0265333333333333</v>
      </c>
      <c r="BI17" s="12">
        <f>BG17/BF17</f>
        <v>0.21752372061679806</v>
      </c>
      <c r="BK17" s="30">
        <v>1</v>
      </c>
      <c r="BL17" s="7">
        <f t="shared" si="6"/>
        <v>1</v>
      </c>
      <c r="BM17" s="7">
        <f>IF(BK17&lt;&gt;"",AVERAGE(BK15:BK17),"")</f>
        <v>1</v>
      </c>
      <c r="BN17" s="8">
        <f>STDEV(BK15:BK17)</f>
        <v>0</v>
      </c>
      <c r="BO17" s="12">
        <f>BM17/($D17+0.5)</f>
        <v>2</v>
      </c>
      <c r="BP17" s="12">
        <f>BN17/BM17</f>
        <v>0</v>
      </c>
    </row>
    <row r="18" spans="1:67" ht="12.75">
      <c r="A18">
        <v>16</v>
      </c>
      <c r="B18" s="4" t="s">
        <v>8</v>
      </c>
      <c r="C18" s="4" t="s">
        <v>35</v>
      </c>
      <c r="D18" s="1">
        <v>0</v>
      </c>
      <c r="E18">
        <v>15</v>
      </c>
      <c r="G18" s="7">
        <v>0.4</v>
      </c>
      <c r="H18" s="7">
        <f t="shared" si="0"/>
        <v>0.4</v>
      </c>
      <c r="K18" s="8">
        <f>IF(I18&lt;&gt;"",H18/I18,"")</f>
      </c>
      <c r="N18" s="13" t="s">
        <v>14</v>
      </c>
      <c r="O18" s="7"/>
      <c r="R18" s="8">
        <f t="shared" si="9"/>
      </c>
      <c r="U18" s="7">
        <v>10</v>
      </c>
      <c r="V18" s="7">
        <f t="shared" si="10"/>
        <v>10</v>
      </c>
      <c r="Y18" s="8">
        <f>IF(W18&lt;&gt;"",V18/W18,"")</f>
      </c>
      <c r="AB18" s="13" t="s">
        <v>14</v>
      </c>
      <c r="AC18" s="7"/>
      <c r="AF18" s="8">
        <f>IF(AD18&lt;&gt;"",AC18/AD18,"")</f>
      </c>
      <c r="AI18">
        <v>4.4</v>
      </c>
      <c r="AJ18" s="7">
        <f t="shared" si="2"/>
        <v>4.4</v>
      </c>
      <c r="AK18" s="7">
        <f>IF(AI18&lt;&gt;"",AVERAGE(AI16:AI18),"")</f>
        <v>10.6</v>
      </c>
      <c r="AL18" s="8">
        <f>STDEV(AI16:AI18)</f>
        <v>6.302380502635497</v>
      </c>
      <c r="AM18" s="12"/>
      <c r="AN18" s="12">
        <f>AL18/AK18</f>
        <v>0.5945641983618394</v>
      </c>
      <c r="AP18">
        <v>120</v>
      </c>
      <c r="AQ18" s="7">
        <f t="shared" si="3"/>
        <v>120</v>
      </c>
      <c r="AT18" s="8">
        <f>IF(AR18&lt;&gt;"",AQ18/AR18,"")</f>
      </c>
      <c r="AW18">
        <v>0.326</v>
      </c>
      <c r="AX18" s="7">
        <f t="shared" si="4"/>
        <v>0.326</v>
      </c>
      <c r="BA18" s="8">
        <f>IF(AY18&lt;&gt;"",AX18/AY18,"")</f>
      </c>
      <c r="BD18" s="30">
        <v>1.017</v>
      </c>
      <c r="BE18" s="7">
        <f t="shared" si="5"/>
        <v>1.017</v>
      </c>
      <c r="BH18" s="8">
        <f>IF(BF18&lt;&gt;"",BE18/BF18,"")</f>
      </c>
      <c r="BK18" s="30">
        <v>1</v>
      </c>
      <c r="BL18" s="7">
        <f t="shared" si="6"/>
        <v>1</v>
      </c>
      <c r="BO18" s="8">
        <f>IF(BM18&lt;&gt;"",BL18/BM18,"")</f>
      </c>
    </row>
    <row r="19" spans="1:67" ht="12.75">
      <c r="A19">
        <v>17</v>
      </c>
      <c r="B19" s="4" t="s">
        <v>8</v>
      </c>
      <c r="C19" s="4" t="s">
        <v>35</v>
      </c>
      <c r="D19" s="1">
        <v>0</v>
      </c>
      <c r="E19">
        <v>71</v>
      </c>
      <c r="G19" s="15" t="s">
        <v>15</v>
      </c>
      <c r="H19" s="7"/>
      <c r="K19" s="8">
        <f>IF(I19&lt;&gt;"",H19/I19,"")</f>
      </c>
      <c r="N19" s="13" t="s">
        <v>14</v>
      </c>
      <c r="O19" s="7"/>
      <c r="R19" s="8">
        <f t="shared" si="9"/>
      </c>
      <c r="U19" s="14">
        <v>9</v>
      </c>
      <c r="V19" s="7">
        <f t="shared" si="10"/>
        <v>9</v>
      </c>
      <c r="Y19" s="8">
        <f>IF(W19&lt;&gt;"",V19/W19,"")</f>
      </c>
      <c r="AB19" s="13" t="s">
        <v>14</v>
      </c>
      <c r="AC19" s="7"/>
      <c r="AF19" s="8">
        <f>IF(AD19&lt;&gt;"",AC19/AD19,"")</f>
      </c>
      <c r="AI19">
        <v>0.2</v>
      </c>
      <c r="AJ19" s="7">
        <f t="shared" si="2"/>
        <v>0.2</v>
      </c>
      <c r="AK19" s="7">
        <f>IF(AI19&lt;&gt;"",AVERAGE(AI17:AI19),"")</f>
        <v>7.199999999999999</v>
      </c>
      <c r="AL19" s="8">
        <f>STDEV(AI17:AI19)</f>
        <v>8.74299719775776</v>
      </c>
      <c r="AM19" s="12"/>
      <c r="AN19" s="12">
        <f>AL19/AK19</f>
        <v>1.2143051663552444</v>
      </c>
      <c r="AP19">
        <v>150</v>
      </c>
      <c r="AQ19" s="7">
        <f t="shared" si="3"/>
        <v>150</v>
      </c>
      <c r="AT19" s="8">
        <f>IF(AR19&lt;&gt;"",AQ19/AR19,"")</f>
      </c>
      <c r="AW19">
        <v>0.336</v>
      </c>
      <c r="AX19" s="7">
        <f t="shared" si="4"/>
        <v>0.336</v>
      </c>
      <c r="BA19" s="8">
        <f>IF(AY19&lt;&gt;"",AX19/AY19,"")</f>
      </c>
      <c r="BD19" s="30">
        <v>0.3482</v>
      </c>
      <c r="BE19" s="7">
        <f t="shared" si="5"/>
        <v>0.3482</v>
      </c>
      <c r="BH19" s="8">
        <f>IF(BF19&lt;&gt;"",BE19/BF19,"")</f>
      </c>
      <c r="BK19" s="30">
        <v>1</v>
      </c>
      <c r="BL19" s="7">
        <f t="shared" si="6"/>
        <v>1</v>
      </c>
      <c r="BO19" s="8">
        <f>IF(BM19&lt;&gt;"",BL19/BM19,"")</f>
      </c>
    </row>
    <row r="20" spans="1:68" ht="12.75">
      <c r="A20">
        <v>18</v>
      </c>
      <c r="B20" s="4" t="s">
        <v>8</v>
      </c>
      <c r="C20" s="4" t="s">
        <v>35</v>
      </c>
      <c r="D20" s="1">
        <v>0</v>
      </c>
      <c r="E20">
        <v>92</v>
      </c>
      <c r="G20" s="15" t="s">
        <v>15</v>
      </c>
      <c r="H20" s="7"/>
      <c r="I20" s="7"/>
      <c r="J20" s="8"/>
      <c r="K20" s="8">
        <f>IF(I20&lt;&gt;"",H20/I20,"")</f>
      </c>
      <c r="L20" s="8"/>
      <c r="M20" s="19"/>
      <c r="N20" s="13" t="s">
        <v>14</v>
      </c>
      <c r="O20" s="7"/>
      <c r="P20" s="7"/>
      <c r="Q20" s="8"/>
      <c r="R20" s="8">
        <f t="shared" si="9"/>
      </c>
      <c r="S20" s="8"/>
      <c r="T20" s="19"/>
      <c r="U20" s="14">
        <v>10</v>
      </c>
      <c r="V20" s="7">
        <f t="shared" si="10"/>
        <v>10</v>
      </c>
      <c r="W20" s="7"/>
      <c r="X20" s="8"/>
      <c r="Y20" s="8">
        <f>IF(W20&lt;&gt;"",V20/W20,"")</f>
      </c>
      <c r="Z20" s="8"/>
      <c r="AA20" s="19"/>
      <c r="AB20" s="14">
        <v>2.5</v>
      </c>
      <c r="AC20" s="7">
        <f aca="true" t="shared" si="11" ref="AC20:AC38">AB20-$D20</f>
        <v>2.5</v>
      </c>
      <c r="AD20" s="7"/>
      <c r="AE20" s="8"/>
      <c r="AF20" s="8">
        <f>IF(AD20&lt;&gt;"",AC20/AD20,"")</f>
      </c>
      <c r="AG20" s="8"/>
      <c r="AI20">
        <v>2.5</v>
      </c>
      <c r="AJ20" s="7">
        <f t="shared" si="2"/>
        <v>2.5</v>
      </c>
      <c r="AK20" s="7"/>
      <c r="AL20" s="8"/>
      <c r="AM20" s="8">
        <f>IF(AK20&lt;&gt;"",AJ20/AK20,"")</f>
      </c>
      <c r="AN20" s="8"/>
      <c r="AP20">
        <v>160</v>
      </c>
      <c r="AQ20" s="7">
        <f t="shared" si="3"/>
        <v>160</v>
      </c>
      <c r="AR20" s="7">
        <f>IF(AP20&lt;&gt;"",AVERAGE(AP18:AP20),"")</f>
        <v>143.33333333333334</v>
      </c>
      <c r="AS20" s="8">
        <f>STDEV(AP18:AP20)</f>
        <v>20.816659994661297</v>
      </c>
      <c r="AT20" s="12">
        <f>AR20/($D20+0.5)</f>
        <v>286.6666666666667</v>
      </c>
      <c r="AU20" s="12">
        <f>AS20/AR20</f>
        <v>0.1452325115906602</v>
      </c>
      <c r="AW20">
        <v>0.293</v>
      </c>
      <c r="AX20" s="7">
        <f t="shared" si="4"/>
        <v>0.293</v>
      </c>
      <c r="AY20" s="7">
        <f>IF(AW20&lt;&gt;"",AVERAGE(AW18:AW20),"")</f>
        <v>0.31833333333333336</v>
      </c>
      <c r="AZ20" s="8">
        <f>STDEV(AW18:AW20)</f>
        <v>0.022501851775650172</v>
      </c>
      <c r="BA20" s="12">
        <f>AY20/($D20+0.5)</f>
        <v>0.6366666666666667</v>
      </c>
      <c r="BB20" s="12">
        <f>AZ20/AY20</f>
        <v>0.07068644536853456</v>
      </c>
      <c r="BD20" s="30">
        <v>0.27</v>
      </c>
      <c r="BE20" s="7">
        <f t="shared" si="5"/>
        <v>0.27</v>
      </c>
      <c r="BF20" s="7">
        <f>IF(BD20&lt;&gt;"",AVERAGE(BD18:BD20),"")</f>
        <v>0.5450666666666667</v>
      </c>
      <c r="BG20" s="8">
        <f>STDEV(BD18:BD20)</f>
        <v>0.4105722997637971</v>
      </c>
      <c r="BH20" s="12">
        <f>BF20/($D20+0.5)</f>
        <v>1.0901333333333334</v>
      </c>
      <c r="BI20" s="12">
        <f>BG20/BF20</f>
        <v>0.7532515284316238</v>
      </c>
      <c r="BK20" s="30">
        <v>1</v>
      </c>
      <c r="BL20" s="7">
        <f t="shared" si="6"/>
        <v>1</v>
      </c>
      <c r="BM20" s="7">
        <f>IF(BK20&lt;&gt;"",AVERAGE(BK18:BK20),"")</f>
        <v>1</v>
      </c>
      <c r="BN20" s="8">
        <f>STDEV(BK18:BK20)</f>
        <v>0</v>
      </c>
      <c r="BO20" s="12">
        <f>BM20/($D20+0.5)</f>
        <v>2</v>
      </c>
      <c r="BP20" s="12">
        <f>BN20/BM20</f>
        <v>0</v>
      </c>
    </row>
    <row r="21" spans="1:67" ht="12.75">
      <c r="A21">
        <v>19</v>
      </c>
      <c r="B21" s="5" t="s">
        <v>9</v>
      </c>
      <c r="C21" s="4" t="s">
        <v>3</v>
      </c>
      <c r="D21" s="2">
        <v>0.76</v>
      </c>
      <c r="E21">
        <v>22</v>
      </c>
      <c r="G21" s="7">
        <v>1</v>
      </c>
      <c r="H21" s="7">
        <f aca="true" t="shared" si="12" ref="H21:H38">G21-$D21</f>
        <v>0.24</v>
      </c>
      <c r="K21" s="8">
        <f>IF(I21&lt;&gt;"",H21/I21,"")</f>
      </c>
      <c r="N21" s="7">
        <v>1</v>
      </c>
      <c r="O21" s="7">
        <f aca="true" t="shared" si="13" ref="O21:O32">N21-$D21</f>
        <v>0.24</v>
      </c>
      <c r="R21" s="8">
        <f t="shared" si="9"/>
      </c>
      <c r="U21" s="7">
        <v>120</v>
      </c>
      <c r="V21" s="7">
        <f t="shared" si="10"/>
        <v>119.24</v>
      </c>
      <c r="Y21" s="8">
        <f>IF(W21&lt;&gt;"",V21/W21,"")</f>
      </c>
      <c r="AB21" s="7">
        <v>14</v>
      </c>
      <c r="AC21" s="7">
        <f t="shared" si="11"/>
        <v>13.24</v>
      </c>
      <c r="AF21" s="8">
        <f>IF(AD21&lt;&gt;"",AC21/AD21,"")</f>
      </c>
      <c r="AI21">
        <v>28.6</v>
      </c>
      <c r="AJ21" s="7">
        <f t="shared" si="2"/>
        <v>27.84</v>
      </c>
      <c r="AM21" s="8">
        <f>IF(AK21&lt;&gt;"",AJ21/AK21,"")</f>
      </c>
      <c r="AP21">
        <v>78</v>
      </c>
      <c r="AQ21" s="7">
        <f t="shared" si="3"/>
        <v>77.24</v>
      </c>
      <c r="AT21" s="8">
        <f>IF(AR21&lt;&gt;"",AQ21/AR21,"")</f>
      </c>
      <c r="AW21">
        <v>1</v>
      </c>
      <c r="AX21" s="7">
        <f t="shared" si="4"/>
        <v>0.24</v>
      </c>
      <c r="BA21" s="8">
        <f>IF(AY21&lt;&gt;"",AX21/AY21,"")</f>
      </c>
      <c r="BD21" s="30">
        <v>1.249</v>
      </c>
      <c r="BE21" s="7">
        <f t="shared" si="5"/>
        <v>0.4890000000000001</v>
      </c>
      <c r="BH21" s="8">
        <f>IF(BF21&lt;&gt;"",BE21/BF21,"")</f>
      </c>
      <c r="BK21" s="30">
        <v>1</v>
      </c>
      <c r="BL21" s="7">
        <f t="shared" si="6"/>
        <v>0.24</v>
      </c>
      <c r="BO21" s="8">
        <f>IF(BM21&lt;&gt;"",BL21/BM21,"")</f>
      </c>
    </row>
    <row r="22" spans="1:67" ht="12.75">
      <c r="A22">
        <v>20</v>
      </c>
      <c r="B22" s="5" t="s">
        <v>9</v>
      </c>
      <c r="C22" s="4" t="s">
        <v>3</v>
      </c>
      <c r="D22" s="2">
        <v>0.76</v>
      </c>
      <c r="E22">
        <v>31</v>
      </c>
      <c r="G22" s="7">
        <v>1.1</v>
      </c>
      <c r="H22" s="7">
        <f t="shared" si="12"/>
        <v>0.3400000000000001</v>
      </c>
      <c r="K22" s="8">
        <f>IF(I22&lt;&gt;"",H22/I22,"")</f>
      </c>
      <c r="N22" s="7">
        <v>2</v>
      </c>
      <c r="O22" s="7">
        <f t="shared" si="13"/>
        <v>1.24</v>
      </c>
      <c r="R22" s="8">
        <f t="shared" si="9"/>
      </c>
      <c r="U22" s="7">
        <v>140</v>
      </c>
      <c r="V22" s="7">
        <f t="shared" si="10"/>
        <v>139.24</v>
      </c>
      <c r="Y22" s="8">
        <f>IF(W22&lt;&gt;"",V22/W22,"")</f>
      </c>
      <c r="AB22" s="7">
        <v>25</v>
      </c>
      <c r="AC22" s="7">
        <f t="shared" si="11"/>
        <v>24.24</v>
      </c>
      <c r="AF22" s="8">
        <f>IF(AD22&lt;&gt;"",AC22/AD22,"")</f>
      </c>
      <c r="AI22">
        <v>34.6</v>
      </c>
      <c r="AJ22" s="7">
        <f t="shared" si="2"/>
        <v>33.84</v>
      </c>
      <c r="AM22" s="8">
        <f>IF(AK22&lt;&gt;"",AJ22/AK22,"")</f>
      </c>
      <c r="AP22">
        <v>66</v>
      </c>
      <c r="AQ22" s="7">
        <f t="shared" si="3"/>
        <v>65.24</v>
      </c>
      <c r="AT22" s="8">
        <f>IF(AR22&lt;&gt;"",AQ22/AR22,"")</f>
      </c>
      <c r="AW22">
        <v>1.06</v>
      </c>
      <c r="AX22" s="7">
        <f t="shared" si="4"/>
        <v>0.30000000000000004</v>
      </c>
      <c r="BA22" s="8">
        <f>IF(AY22&lt;&gt;"",AX22/AY22,"")</f>
      </c>
      <c r="BD22" s="30">
        <v>1.048</v>
      </c>
      <c r="BE22" s="7">
        <f t="shared" si="5"/>
        <v>0.28800000000000003</v>
      </c>
      <c r="BH22" s="8">
        <f>IF(BF22&lt;&gt;"",BE22/BF22,"")</f>
      </c>
      <c r="BK22" s="30">
        <v>1.2</v>
      </c>
      <c r="BL22" s="7">
        <f t="shared" si="6"/>
        <v>0.43999999999999995</v>
      </c>
      <c r="BO22" s="8">
        <f>IF(BM22&lt;&gt;"",BL22/BM22,"")</f>
      </c>
    </row>
    <row r="23" spans="1:68" ht="12.75">
      <c r="A23">
        <v>21</v>
      </c>
      <c r="B23" s="5" t="s">
        <v>9</v>
      </c>
      <c r="C23" s="4" t="s">
        <v>3</v>
      </c>
      <c r="D23" s="2">
        <v>0.76</v>
      </c>
      <c r="E23">
        <v>67</v>
      </c>
      <c r="G23" s="7">
        <v>0.97</v>
      </c>
      <c r="H23" s="7">
        <f t="shared" si="12"/>
        <v>0.20999999999999996</v>
      </c>
      <c r="I23" s="7">
        <f>IF(G23&lt;&gt;"",AVERAGE(G21:G23),"")</f>
        <v>1.0233333333333334</v>
      </c>
      <c r="J23" s="8">
        <f>STDEV(G21:G23)</f>
        <v>0.06806859285553997</v>
      </c>
      <c r="K23" s="12">
        <f>I23/($D23+0.5)</f>
        <v>0.8121693121693122</v>
      </c>
      <c r="L23" s="12">
        <f>J23/I23</f>
        <v>0.06651654024971332</v>
      </c>
      <c r="M23" s="19"/>
      <c r="N23" s="7">
        <v>1</v>
      </c>
      <c r="O23" s="7">
        <f t="shared" si="13"/>
        <v>0.24</v>
      </c>
      <c r="P23" s="7">
        <f>IF(N23&lt;&gt;"",AVERAGE(N21:N23),"")</f>
        <v>1.3333333333333333</v>
      </c>
      <c r="Q23" s="8">
        <f>STDEV(N21:N23)</f>
        <v>0.5773502691896258</v>
      </c>
      <c r="R23" s="12">
        <f>P23/($D23+0.5)</f>
        <v>1.0582010582010581</v>
      </c>
      <c r="S23" s="12">
        <f>Q23/P23</f>
        <v>0.4330127018922194</v>
      </c>
      <c r="T23" s="19"/>
      <c r="U23" s="7">
        <v>140</v>
      </c>
      <c r="V23" s="7">
        <f t="shared" si="10"/>
        <v>139.24</v>
      </c>
      <c r="W23" s="7">
        <f>IF(U23&lt;&gt;"",AVERAGE(U21:U23),"")</f>
        <v>133.33333333333334</v>
      </c>
      <c r="X23" s="8">
        <f>STDEV(U21:U23)</f>
        <v>11.547005383792463</v>
      </c>
      <c r="Y23" s="12">
        <f>W23/($D23+0.5)</f>
        <v>105.82010582010582</v>
      </c>
      <c r="Z23" s="12">
        <f>X23/W23</f>
        <v>0.08660254037844346</v>
      </c>
      <c r="AA23" s="19"/>
      <c r="AB23" s="7">
        <v>15</v>
      </c>
      <c r="AC23" s="7">
        <f t="shared" si="11"/>
        <v>14.24</v>
      </c>
      <c r="AD23" s="7">
        <f>IF(AB23&lt;&gt;"",AVERAGE(AB21:AB23),"")</f>
        <v>18</v>
      </c>
      <c r="AE23" s="8">
        <f>STDEV(AB21:AB23)</f>
        <v>6.082762530298219</v>
      </c>
      <c r="AF23" s="12">
        <f>AD23/($D23+0.5)</f>
        <v>14.285714285714286</v>
      </c>
      <c r="AG23" s="12">
        <f>AE23/AD23</f>
        <v>0.3379312516832344</v>
      </c>
      <c r="AI23">
        <v>22</v>
      </c>
      <c r="AJ23" s="7">
        <f t="shared" si="2"/>
        <v>21.24</v>
      </c>
      <c r="AK23" s="7">
        <f>IF(AI23&lt;&gt;"",AVERAGE(AI21:AI23),"")</f>
        <v>28.400000000000002</v>
      </c>
      <c r="AL23" s="8">
        <f>STDEV(AI21:AI23)</f>
        <v>6.302380502635477</v>
      </c>
      <c r="AM23" s="12">
        <f>AK23/($D23+0.5)</f>
        <v>22.53968253968254</v>
      </c>
      <c r="AN23" s="12">
        <f>AL23/AK23</f>
        <v>0.22191480643082662</v>
      </c>
      <c r="AP23">
        <v>76</v>
      </c>
      <c r="AQ23" s="7">
        <f t="shared" si="3"/>
        <v>75.24</v>
      </c>
      <c r="AR23" s="7">
        <f>IF(AP23&lt;&gt;"",AVERAGE(AP21:AP23),"")</f>
        <v>73.33333333333333</v>
      </c>
      <c r="AS23" s="8">
        <f>STDEV(AP21:AP23)</f>
        <v>6.429100507328613</v>
      </c>
      <c r="AT23" s="12">
        <f>AR23/($D23+0.5)</f>
        <v>58.201058201058196</v>
      </c>
      <c r="AU23" s="12">
        <f>AS23/AR23</f>
        <v>0.08766955237266291</v>
      </c>
      <c r="AW23">
        <v>1.09</v>
      </c>
      <c r="AX23" s="7">
        <f t="shared" si="4"/>
        <v>0.33000000000000007</v>
      </c>
      <c r="AY23" s="7">
        <f>IF(AW23&lt;&gt;"",AVERAGE(AW21:AW23),"")</f>
        <v>1.05</v>
      </c>
      <c r="AZ23" s="8">
        <f>STDEV(AW21:AW23)</f>
        <v>0.04582575694955345</v>
      </c>
      <c r="BA23" s="12">
        <f>AY23/($D23+0.5)</f>
        <v>0.8333333333333334</v>
      </c>
      <c r="BB23" s="12">
        <f>AZ23/AY23</f>
        <v>0.043643578047193765</v>
      </c>
      <c r="BD23" s="30">
        <v>1.341</v>
      </c>
      <c r="BE23" s="7">
        <f t="shared" si="5"/>
        <v>0.581</v>
      </c>
      <c r="BF23" s="7">
        <f>IF(BD23&lt;&gt;"",AVERAGE(BD21:BD23),"")</f>
        <v>1.2126666666666666</v>
      </c>
      <c r="BG23" s="8">
        <f>STDEV(BD21:BD23)</f>
        <v>0.14984102686959183</v>
      </c>
      <c r="BH23" s="12">
        <f>BF23/($D23+0.5)</f>
        <v>0.9624338624338623</v>
      </c>
      <c r="BI23" s="12">
        <f>BG23/BF23</f>
        <v>0.12356324370774478</v>
      </c>
      <c r="BK23" s="30">
        <v>2.2</v>
      </c>
      <c r="BL23" s="7">
        <f t="shared" si="6"/>
        <v>1.4400000000000002</v>
      </c>
      <c r="BM23" s="7">
        <f>IF(BK23&lt;&gt;"",AVERAGE(BK21:BK23),"")</f>
        <v>1.4666666666666668</v>
      </c>
      <c r="BN23" s="8">
        <f>STDEV(BK21:BK23)</f>
        <v>0.6429100507328639</v>
      </c>
      <c r="BO23" s="12">
        <f>BM23/($D23+0.5)</f>
        <v>1.1640211640211642</v>
      </c>
      <c r="BP23" s="12">
        <f>BN23/BM23</f>
        <v>0.43834776186331625</v>
      </c>
    </row>
    <row r="24" spans="1:67" ht="12.75">
      <c r="A24">
        <v>22</v>
      </c>
      <c r="B24" s="5" t="s">
        <v>9</v>
      </c>
      <c r="C24" s="5" t="s">
        <v>5</v>
      </c>
      <c r="D24" s="2">
        <v>16</v>
      </c>
      <c r="E24">
        <v>6</v>
      </c>
      <c r="G24" s="7">
        <v>10.6</v>
      </c>
      <c r="H24" s="7">
        <f t="shared" si="12"/>
        <v>-5.4</v>
      </c>
      <c r="K24" s="8">
        <f>IF(I24&lt;&gt;"",H24/I24,"")</f>
      </c>
      <c r="N24" s="7">
        <v>12</v>
      </c>
      <c r="O24" s="7">
        <f t="shared" si="13"/>
        <v>-4</v>
      </c>
      <c r="R24" s="8">
        <f>IF(P24&lt;&gt;"",O24/P24,"")</f>
      </c>
      <c r="U24" s="7">
        <v>40</v>
      </c>
      <c r="V24" s="7">
        <f t="shared" si="10"/>
        <v>24</v>
      </c>
      <c r="Y24" s="8">
        <f>IF(W24&lt;&gt;"",V24/W24,"")</f>
      </c>
      <c r="AB24" s="7">
        <v>35</v>
      </c>
      <c r="AC24" s="7">
        <f t="shared" si="11"/>
        <v>19</v>
      </c>
      <c r="AF24" s="8">
        <f>IF(AD24&lt;&gt;"",AC24/AD24,"")</f>
      </c>
      <c r="AI24">
        <v>34.8</v>
      </c>
      <c r="AJ24" s="7">
        <f t="shared" si="2"/>
        <v>18.799999999999997</v>
      </c>
      <c r="AM24" s="8">
        <f>IF(AK24&lt;&gt;"",AJ24/AK24,"")</f>
      </c>
      <c r="AP24">
        <v>77</v>
      </c>
      <c r="AQ24" s="7">
        <f t="shared" si="3"/>
        <v>61</v>
      </c>
      <c r="AT24" s="8">
        <f>IF(AR24&lt;&gt;"",AQ24/AR24,"")</f>
      </c>
      <c r="AW24">
        <v>8.57</v>
      </c>
      <c r="AX24" s="7">
        <f t="shared" si="4"/>
        <v>-7.43</v>
      </c>
      <c r="BA24" s="8">
        <f>IF(AY24&lt;&gt;"",AX24/AY24,"")</f>
      </c>
      <c r="BD24" s="30">
        <v>9.882</v>
      </c>
      <c r="BE24" s="7">
        <f t="shared" si="5"/>
        <v>-6.118</v>
      </c>
      <c r="BH24" s="8">
        <f>IF(BF24&lt;&gt;"",BE24/BF24,"")</f>
      </c>
      <c r="BK24" s="30">
        <v>9.2</v>
      </c>
      <c r="BL24" s="7">
        <f t="shared" si="6"/>
        <v>-6.800000000000001</v>
      </c>
      <c r="BO24" s="8">
        <f>IF(BM24&lt;&gt;"",BL24/BM24,"")</f>
      </c>
    </row>
    <row r="25" spans="1:67" ht="12.75">
      <c r="A25">
        <v>23</v>
      </c>
      <c r="B25" s="5" t="s">
        <v>9</v>
      </c>
      <c r="C25" s="5" t="s">
        <v>5</v>
      </c>
      <c r="D25" s="2">
        <v>16</v>
      </c>
      <c r="E25">
        <v>42</v>
      </c>
      <c r="G25" s="7">
        <v>10.6</v>
      </c>
      <c r="H25" s="7">
        <f t="shared" si="12"/>
        <v>-5.4</v>
      </c>
      <c r="K25" s="8">
        <f>IF(I25&lt;&gt;"",H25/I25,"")</f>
      </c>
      <c r="N25" s="7">
        <v>12</v>
      </c>
      <c r="O25" s="7">
        <f t="shared" si="13"/>
        <v>-4</v>
      </c>
      <c r="R25" s="8">
        <f>IF(P25&lt;&gt;"",O25/P25,"")</f>
      </c>
      <c r="U25" s="7">
        <v>190</v>
      </c>
      <c r="V25" s="7">
        <f t="shared" si="10"/>
        <v>174</v>
      </c>
      <c r="Y25" s="8">
        <f>IF(W25&lt;&gt;"",V25/W25,"")</f>
      </c>
      <c r="AB25" s="7">
        <v>18</v>
      </c>
      <c r="AC25" s="7">
        <f t="shared" si="11"/>
        <v>2</v>
      </c>
      <c r="AF25" s="8">
        <f>IF(AD25&lt;&gt;"",AC25/AD25,"")</f>
      </c>
      <c r="AI25">
        <v>35.6</v>
      </c>
      <c r="AJ25" s="7">
        <f t="shared" si="2"/>
        <v>19.6</v>
      </c>
      <c r="AM25" s="8">
        <f>IF(AK25&lt;&gt;"",AJ25/AK25,"")</f>
      </c>
      <c r="AP25">
        <v>69</v>
      </c>
      <c r="AQ25" s="7">
        <f t="shared" si="3"/>
        <v>53</v>
      </c>
      <c r="AT25" s="8">
        <f>IF(AR25&lt;&gt;"",AQ25/AR25,"")</f>
      </c>
      <c r="AW25">
        <v>5.15</v>
      </c>
      <c r="AX25" s="7">
        <f t="shared" si="4"/>
        <v>-10.85</v>
      </c>
      <c r="BA25" s="8">
        <f>IF(AY25&lt;&gt;"",AX25/AY25,"")</f>
      </c>
      <c r="BD25" s="30">
        <v>8.666</v>
      </c>
      <c r="BE25" s="7">
        <f t="shared" si="5"/>
        <v>-7.334</v>
      </c>
      <c r="BH25" s="8">
        <f>IF(BF25&lt;&gt;"",BE25/BF25,"")</f>
      </c>
      <c r="BK25" s="30">
        <v>8.6</v>
      </c>
      <c r="BL25" s="7">
        <f t="shared" si="6"/>
        <v>-7.4</v>
      </c>
      <c r="BO25" s="8">
        <f>IF(BM25&lt;&gt;"",BL25/BM25,"")</f>
      </c>
    </row>
    <row r="26" spans="1:68" ht="12.75">
      <c r="A26">
        <v>24</v>
      </c>
      <c r="B26" s="5" t="s">
        <v>9</v>
      </c>
      <c r="C26" s="5" t="s">
        <v>5</v>
      </c>
      <c r="D26" s="2">
        <v>16</v>
      </c>
      <c r="E26">
        <v>46</v>
      </c>
      <c r="G26" s="7">
        <v>10.4</v>
      </c>
      <c r="H26" s="7">
        <f t="shared" si="12"/>
        <v>-5.6</v>
      </c>
      <c r="I26" s="7">
        <f>IF(G26&lt;&gt;"",AVERAGE(G24:G26),"")</f>
        <v>10.533333333333333</v>
      </c>
      <c r="J26" s="8">
        <f>STDEV(G24:G26)</f>
        <v>0.11547005383787265</v>
      </c>
      <c r="K26" s="12">
        <f>I26/($D26+0.5)</f>
        <v>0.6383838383838384</v>
      </c>
      <c r="L26" s="12">
        <f>J26/I26</f>
        <v>0.01096234688334234</v>
      </c>
      <c r="M26" s="19"/>
      <c r="N26" s="7">
        <v>11</v>
      </c>
      <c r="O26" s="7">
        <f t="shared" si="13"/>
        <v>-5</v>
      </c>
      <c r="P26" s="7">
        <f>IF(N26&lt;&gt;"",AVERAGE(N24:N26),"")</f>
        <v>11.666666666666666</v>
      </c>
      <c r="Q26" s="8">
        <f>STDEV(N24:N26)</f>
        <v>0.577350269189634</v>
      </c>
      <c r="R26" s="12">
        <f>P26/($D26+0.5)</f>
        <v>0.7070707070707071</v>
      </c>
      <c r="S26" s="12">
        <f>Q26/P26</f>
        <v>0.049487165930540054</v>
      </c>
      <c r="T26" s="19"/>
      <c r="U26" s="7">
        <v>180</v>
      </c>
      <c r="V26" s="7">
        <f t="shared" si="10"/>
        <v>164</v>
      </c>
      <c r="W26" s="7">
        <f>IF(U26&lt;&gt;"",AVERAGE(U24:U26),"")</f>
        <v>136.66666666666666</v>
      </c>
      <c r="X26" s="8">
        <f>STDEV(U24:U26)</f>
        <v>83.86497083606082</v>
      </c>
      <c r="Y26" s="12">
        <f>W26/($D26+0.5)</f>
        <v>8.282828282828282</v>
      </c>
      <c r="Z26" s="12">
        <f>X26/W26</f>
        <v>0.6136461280687378</v>
      </c>
      <c r="AA26" s="19"/>
      <c r="AB26" s="7">
        <v>31</v>
      </c>
      <c r="AC26" s="7">
        <f t="shared" si="11"/>
        <v>15</v>
      </c>
      <c r="AD26" s="7">
        <f>IF(AB26&lt;&gt;"",AVERAGE(AB24:AB26),"")</f>
        <v>28</v>
      </c>
      <c r="AE26" s="8">
        <f>STDEV(AB24:AB26)</f>
        <v>8.888194417315589</v>
      </c>
      <c r="AF26" s="12">
        <f>AD26/($D26+0.5)</f>
        <v>1.696969696969697</v>
      </c>
      <c r="AG26" s="12">
        <f>AE26/AD26</f>
        <v>0.3174355149041282</v>
      </c>
      <c r="AI26">
        <v>35.7</v>
      </c>
      <c r="AJ26" s="7">
        <f t="shared" si="2"/>
        <v>19.700000000000003</v>
      </c>
      <c r="AK26" s="7">
        <f>IF(AI26&lt;&gt;"",AVERAGE(AI24:AI26),"")</f>
        <v>35.36666666666667</v>
      </c>
      <c r="AL26" s="8">
        <f>STDEV(AI24:AI26)</f>
        <v>0.4932882862314004</v>
      </c>
      <c r="AM26" s="12">
        <f>AK26/($D26+0.5)</f>
        <v>2.1434343434343432</v>
      </c>
      <c r="AN26" s="12">
        <f>AL26/AK26</f>
        <v>0.013947830901924611</v>
      </c>
      <c r="AP26">
        <v>69</v>
      </c>
      <c r="AQ26" s="7">
        <f t="shared" si="3"/>
        <v>53</v>
      </c>
      <c r="AR26" s="7">
        <f>IF(AP26&lt;&gt;"",AVERAGE(AP24:AP26),"")</f>
        <v>71.66666666666667</v>
      </c>
      <c r="AS26" s="8">
        <f>STDEV(AP24:AP26)</f>
        <v>4.618802153516973</v>
      </c>
      <c r="AT26" s="12">
        <f>AR26/($D26+0.5)</f>
        <v>4.343434343434343</v>
      </c>
      <c r="AU26" s="12">
        <f>AS26/AR26</f>
        <v>0.0644484021420973</v>
      </c>
      <c r="AW26">
        <v>7.49</v>
      </c>
      <c r="AX26" s="7">
        <f t="shared" si="4"/>
        <v>-8.51</v>
      </c>
      <c r="AY26" s="7">
        <f>IF(AW26&lt;&gt;"",AVERAGE(AW24:AW26),"")</f>
        <v>7.07</v>
      </c>
      <c r="AZ26" s="8">
        <f>STDEV(AW24:AW26)</f>
        <v>1.748256274120015</v>
      </c>
      <c r="BA26" s="12">
        <f>AY26/($D26+0.5)</f>
        <v>0.4284848484848485</v>
      </c>
      <c r="BB26" s="12">
        <f>AZ26/AY26</f>
        <v>0.24727811515134582</v>
      </c>
      <c r="BD26" s="30">
        <v>8.176</v>
      </c>
      <c r="BE26" s="7">
        <f t="shared" si="5"/>
        <v>-7.824</v>
      </c>
      <c r="BF26" s="7">
        <f>IF(BD26&lt;&gt;"",AVERAGE(BD24:BD26),"")</f>
        <v>8.908000000000001</v>
      </c>
      <c r="BG26" s="8">
        <f>STDEV(BD24:BD26)</f>
        <v>0.8783689429846545</v>
      </c>
      <c r="BH26" s="12">
        <f>BF26/($D26+0.5)</f>
        <v>0.539878787878788</v>
      </c>
      <c r="BI26" s="12">
        <f>BG26/BF26</f>
        <v>0.09860450639702002</v>
      </c>
      <c r="BK26" s="30">
        <v>8</v>
      </c>
      <c r="BL26" s="7">
        <f t="shared" si="6"/>
        <v>-8</v>
      </c>
      <c r="BM26" s="7">
        <f>IF(BK26&lt;&gt;"",AVERAGE(BK24:BK26),"")</f>
        <v>8.6</v>
      </c>
      <c r="BN26" s="8">
        <f>STDEV(BK24:BK26)</f>
        <v>0.5999999999999995</v>
      </c>
      <c r="BO26" s="12">
        <f>BM26/($D26+0.5)</f>
        <v>0.5212121212121212</v>
      </c>
      <c r="BP26" s="12">
        <f>BN26/BM26</f>
        <v>0.06976744186046506</v>
      </c>
    </row>
    <row r="27" spans="1:67" ht="12.75">
      <c r="A27">
        <v>25</v>
      </c>
      <c r="B27" s="5" t="s">
        <v>9</v>
      </c>
      <c r="C27" s="5" t="s">
        <v>4</v>
      </c>
      <c r="D27" s="2">
        <v>2</v>
      </c>
      <c r="E27">
        <v>17</v>
      </c>
      <c r="G27" s="7">
        <v>1.7</v>
      </c>
      <c r="H27" s="7">
        <f t="shared" si="12"/>
        <v>-0.30000000000000004</v>
      </c>
      <c r="K27" s="8">
        <f>IF(I27&lt;&gt;"",H27/I27,"")</f>
      </c>
      <c r="N27" s="7">
        <v>2</v>
      </c>
      <c r="O27" s="7">
        <f t="shared" si="13"/>
        <v>0</v>
      </c>
      <c r="R27" s="8">
        <f>IF(P27&lt;&gt;"",O27/P27,"")</f>
      </c>
      <c r="U27" s="7">
        <v>120</v>
      </c>
      <c r="V27" s="7">
        <f t="shared" si="10"/>
        <v>118</v>
      </c>
      <c r="Y27" s="8">
        <f>IF(W27&lt;&gt;"",V27/W27,"")</f>
      </c>
      <c r="AB27" s="7">
        <v>32</v>
      </c>
      <c r="AC27" s="7">
        <f t="shared" si="11"/>
        <v>30</v>
      </c>
      <c r="AF27" s="8">
        <f>IF(AD27&lt;&gt;"",AC27/AD27,"")</f>
      </c>
      <c r="AI27">
        <v>36.9</v>
      </c>
      <c r="AJ27" s="7">
        <f t="shared" si="2"/>
        <v>34.9</v>
      </c>
      <c r="AM27" s="8">
        <f>IF(AK27&lt;&gt;"",AJ27/AK27,"")</f>
      </c>
      <c r="AP27">
        <v>77</v>
      </c>
      <c r="AQ27" s="7">
        <f t="shared" si="3"/>
        <v>75</v>
      </c>
      <c r="AT27" s="8">
        <f>IF(AR27&lt;&gt;"",AQ27/AR27,"")</f>
      </c>
      <c r="AW27">
        <v>1.53</v>
      </c>
      <c r="AX27" s="7">
        <f t="shared" si="4"/>
        <v>-0.47</v>
      </c>
      <c r="BA27" s="8">
        <f>IF(AY27&lt;&gt;"",AX27/AY27,"")</f>
      </c>
      <c r="BD27" s="30">
        <v>1.18</v>
      </c>
      <c r="BE27" s="7">
        <f t="shared" si="5"/>
        <v>-0.8200000000000001</v>
      </c>
      <c r="BH27" s="8">
        <f>IF(BF27&lt;&gt;"",BE27/BF27,"")</f>
      </c>
      <c r="BK27" s="30">
        <v>1.7</v>
      </c>
      <c r="BL27" s="7">
        <f t="shared" si="6"/>
        <v>-0.30000000000000004</v>
      </c>
      <c r="BO27" s="8">
        <f>IF(BM27&lt;&gt;"",BL27/BM27,"")</f>
      </c>
    </row>
    <row r="28" spans="1:67" ht="12.75">
      <c r="A28">
        <v>26</v>
      </c>
      <c r="B28" s="5" t="s">
        <v>9</v>
      </c>
      <c r="C28" s="5" t="s">
        <v>4</v>
      </c>
      <c r="D28" s="2">
        <v>2</v>
      </c>
      <c r="E28">
        <v>32</v>
      </c>
      <c r="G28" s="7">
        <v>1.7</v>
      </c>
      <c r="H28" s="7">
        <f t="shared" si="12"/>
        <v>-0.30000000000000004</v>
      </c>
      <c r="K28" s="8">
        <f>IF(I28&lt;&gt;"",H28/I28,"")</f>
      </c>
      <c r="N28" s="7">
        <v>2</v>
      </c>
      <c r="O28" s="7">
        <f t="shared" si="13"/>
        <v>0</v>
      </c>
      <c r="R28" s="8">
        <f>IF(P28&lt;&gt;"",O28/P28,"")</f>
      </c>
      <c r="U28" s="7">
        <v>200</v>
      </c>
      <c r="V28" s="7">
        <f t="shared" si="10"/>
        <v>198</v>
      </c>
      <c r="Y28" s="8">
        <f>IF(W28&lt;&gt;"",V28/W28,"")</f>
      </c>
      <c r="AB28" s="7">
        <v>20</v>
      </c>
      <c r="AC28" s="7">
        <f t="shared" si="11"/>
        <v>18</v>
      </c>
      <c r="AF28" s="8">
        <f>IF(AD28&lt;&gt;"",AC28/AD28,"")</f>
      </c>
      <c r="AI28">
        <v>26.8</v>
      </c>
      <c r="AJ28" s="7">
        <f t="shared" si="2"/>
        <v>24.8</v>
      </c>
      <c r="AM28" s="8">
        <f>IF(AK28&lt;&gt;"",AJ28/AK28,"")</f>
      </c>
      <c r="AP28">
        <v>68</v>
      </c>
      <c r="AQ28" s="7">
        <f t="shared" si="3"/>
        <v>66</v>
      </c>
      <c r="AT28" s="8">
        <f>IF(AR28&lt;&gt;"",AQ28/AR28,"")</f>
      </c>
      <c r="AW28">
        <v>1.47</v>
      </c>
      <c r="AX28" s="7">
        <f t="shared" si="4"/>
        <v>-0.53</v>
      </c>
      <c r="BA28" s="8">
        <f>IF(AY28&lt;&gt;"",AX28/AY28,"")</f>
      </c>
      <c r="BD28" s="30">
        <v>1.583</v>
      </c>
      <c r="BE28" s="7">
        <f t="shared" si="5"/>
        <v>-0.41700000000000004</v>
      </c>
      <c r="BH28" s="8">
        <f>IF(BF28&lt;&gt;"",BE28/BF28,"")</f>
      </c>
      <c r="BK28" s="30">
        <v>1.3</v>
      </c>
      <c r="BL28" s="7">
        <f t="shared" si="6"/>
        <v>-0.7</v>
      </c>
      <c r="BO28" s="8">
        <f>IF(BM28&lt;&gt;"",BL28/BM28,"")</f>
      </c>
    </row>
    <row r="29" spans="1:68" ht="12.75">
      <c r="A29">
        <v>27</v>
      </c>
      <c r="B29" s="5" t="s">
        <v>9</v>
      </c>
      <c r="C29" s="5" t="s">
        <v>4</v>
      </c>
      <c r="D29" s="2">
        <v>2</v>
      </c>
      <c r="E29">
        <v>82</v>
      </c>
      <c r="G29" s="7">
        <v>1.7</v>
      </c>
      <c r="H29" s="7">
        <f t="shared" si="12"/>
        <v>-0.30000000000000004</v>
      </c>
      <c r="I29" s="7">
        <f>IF(G29&lt;&gt;"",AVERAGE(G27:G29),"")</f>
        <v>1.7</v>
      </c>
      <c r="J29" s="8">
        <f>STDEV(G27:G29)</f>
        <v>0</v>
      </c>
      <c r="K29" s="12">
        <f>I29/($D29+0.5)</f>
        <v>0.6799999999999999</v>
      </c>
      <c r="L29" s="12">
        <f>J29/I29</f>
        <v>0</v>
      </c>
      <c r="M29" s="19"/>
      <c r="N29" s="7">
        <v>2</v>
      </c>
      <c r="O29" s="7">
        <f t="shared" si="13"/>
        <v>0</v>
      </c>
      <c r="P29" s="7">
        <f>IF(N29&lt;&gt;"",AVERAGE(N27:N29),"")</f>
        <v>2</v>
      </c>
      <c r="Q29" s="8">
        <f>STDEV(N27:N29)</f>
        <v>0</v>
      </c>
      <c r="R29" s="12">
        <f>P29/($D29+0.5)</f>
        <v>0.8</v>
      </c>
      <c r="S29" s="12">
        <f>Q29/P29</f>
        <v>0</v>
      </c>
      <c r="T29" s="19"/>
      <c r="U29" s="7">
        <v>440</v>
      </c>
      <c r="V29" s="7">
        <f t="shared" si="10"/>
        <v>438</v>
      </c>
      <c r="W29" s="7">
        <f>IF(U29&lt;&gt;"",AVERAGE(U27:U29),"")</f>
        <v>253.33333333333334</v>
      </c>
      <c r="X29" s="8">
        <f>STDEV(U27:U29)</f>
        <v>166.5332799572906</v>
      </c>
      <c r="Y29" s="12">
        <f>W29/($D29+0.5)</f>
        <v>101.33333333333334</v>
      </c>
      <c r="Z29" s="12">
        <f>X29/W29</f>
        <v>0.6573682103577261</v>
      </c>
      <c r="AA29" s="19"/>
      <c r="AB29" s="7">
        <v>16</v>
      </c>
      <c r="AC29" s="7">
        <f t="shared" si="11"/>
        <v>14</v>
      </c>
      <c r="AD29" s="7">
        <f>IF(AB29&lt;&gt;"",AVERAGE(AB27:AB29),"")</f>
        <v>22.666666666666668</v>
      </c>
      <c r="AE29" s="8">
        <f>STDEV(AB27:AB29)</f>
        <v>8.326663997864534</v>
      </c>
      <c r="AF29" s="12">
        <f>AD29/($D29+0.5)</f>
        <v>9.066666666666666</v>
      </c>
      <c r="AG29" s="12">
        <f>AE29/AD29</f>
        <v>0.36735282343520004</v>
      </c>
      <c r="AI29">
        <v>26.5</v>
      </c>
      <c r="AJ29" s="7">
        <f t="shared" si="2"/>
        <v>24.5</v>
      </c>
      <c r="AK29" s="7">
        <f>IF(AI29&lt;&gt;"",AVERAGE(AI27:AI29),"")</f>
        <v>30.066666666666666</v>
      </c>
      <c r="AL29" s="8">
        <f>STDEV(AI27:AI29)</f>
        <v>5.919740985324702</v>
      </c>
      <c r="AM29" s="12">
        <f>AK29/($D29+0.5)</f>
        <v>12.026666666666667</v>
      </c>
      <c r="AN29" s="12">
        <f>AL29/AK29</f>
        <v>0.19688717246091025</v>
      </c>
      <c r="AP29">
        <v>100</v>
      </c>
      <c r="AQ29" s="7">
        <f t="shared" si="3"/>
        <v>98</v>
      </c>
      <c r="AR29" s="7">
        <f>IF(AP29&lt;&gt;"",AVERAGE(AP27:AP29),"")</f>
        <v>81.66666666666667</v>
      </c>
      <c r="AS29" s="8">
        <f>STDEV(AP27:AP29)</f>
        <v>16.502525059315435</v>
      </c>
      <c r="AT29" s="12">
        <f>AR29/($D29+0.5)</f>
        <v>32.66666666666667</v>
      </c>
      <c r="AU29" s="12">
        <f>AS29/AR29</f>
        <v>0.202071735420189</v>
      </c>
      <c r="AW29">
        <v>1.6</v>
      </c>
      <c r="AX29" s="7">
        <f t="shared" si="4"/>
        <v>-0.3999999999999999</v>
      </c>
      <c r="AY29" s="7">
        <f>IF(AW29&lt;&gt;"",AVERAGE(AW27:AW29),"")</f>
        <v>1.5333333333333332</v>
      </c>
      <c r="AZ29" s="8">
        <f>STDEV(AW27:AW29)</f>
        <v>0.06506407098648206</v>
      </c>
      <c r="BA29" s="12">
        <f>AY29/($D29+0.5)</f>
        <v>0.6133333333333333</v>
      </c>
      <c r="BB29" s="12">
        <f>AZ29/AY29</f>
        <v>0.042433089773792655</v>
      </c>
      <c r="BD29" s="30">
        <v>1.93</v>
      </c>
      <c r="BE29" s="7">
        <f t="shared" si="5"/>
        <v>-0.07000000000000006</v>
      </c>
      <c r="BF29" s="7">
        <f>IF(BD29&lt;&gt;"",AVERAGE(BD27:BD29),"")</f>
        <v>1.5643333333333331</v>
      </c>
      <c r="BG29" s="8">
        <f>STDEV(BD27:BD29)</f>
        <v>0.37534828270998377</v>
      </c>
      <c r="BH29" s="12">
        <f>BF29/($D29+0.5)</f>
        <v>0.6257333333333333</v>
      </c>
      <c r="BI29" s="12">
        <f>BG29/BF29</f>
        <v>0.239941369727243</v>
      </c>
      <c r="BK29" s="30">
        <v>1.6</v>
      </c>
      <c r="BL29" s="7">
        <f t="shared" si="6"/>
        <v>-0.3999999999999999</v>
      </c>
      <c r="BM29" s="7">
        <f>IF(BK29&lt;&gt;"",AVERAGE(BK27:BK29),"")</f>
        <v>1.5333333333333332</v>
      </c>
      <c r="BN29" s="8">
        <f>STDEV(BK27:BK29)</f>
        <v>0.20816659994661568</v>
      </c>
      <c r="BO29" s="12">
        <f>BM29/($D29+0.5)</f>
        <v>0.6133333333333333</v>
      </c>
      <c r="BP29" s="12">
        <f>BN29/BM29</f>
        <v>0.13576082605214068</v>
      </c>
    </row>
    <row r="30" spans="1:67" ht="12.75">
      <c r="A30">
        <v>28</v>
      </c>
      <c r="B30" s="5" t="s">
        <v>9</v>
      </c>
      <c r="C30" s="5" t="s">
        <v>6</v>
      </c>
      <c r="D30" s="2">
        <v>85</v>
      </c>
      <c r="E30">
        <v>9</v>
      </c>
      <c r="G30" s="7">
        <v>54.1</v>
      </c>
      <c r="H30" s="7">
        <f t="shared" si="12"/>
        <v>-30.9</v>
      </c>
      <c r="K30" s="8">
        <f>IF(I30&lt;&gt;"",H30/I30,"")</f>
      </c>
      <c r="N30" s="7">
        <v>45</v>
      </c>
      <c r="O30" s="7">
        <f t="shared" si="13"/>
        <v>-40</v>
      </c>
      <c r="R30" s="8">
        <f>IF(P30&lt;&gt;"",O30/P30,"")</f>
      </c>
      <c r="U30" s="7">
        <v>90</v>
      </c>
      <c r="V30" s="7">
        <f t="shared" si="10"/>
        <v>5</v>
      </c>
      <c r="Y30" s="8">
        <f>IF(W30&lt;&gt;"",V30/W30,"")</f>
      </c>
      <c r="AB30" s="7">
        <v>40</v>
      </c>
      <c r="AC30" s="7">
        <f t="shared" si="11"/>
        <v>-45</v>
      </c>
      <c r="AF30" s="8">
        <f>IF(AD30&lt;&gt;"",AC30/AD30,"")</f>
      </c>
      <c r="AI30">
        <v>53.1</v>
      </c>
      <c r="AJ30" s="7">
        <f t="shared" si="2"/>
        <v>-31.9</v>
      </c>
      <c r="AM30" s="8">
        <f>IF(AK30&lt;&gt;"",AJ30/AK30,"")</f>
      </c>
      <c r="AP30">
        <v>83</v>
      </c>
      <c r="AQ30" s="7">
        <f t="shared" si="3"/>
        <v>-2</v>
      </c>
      <c r="AT30" s="8">
        <f>IF(AR30&lt;&gt;"",AQ30/AR30,"")</f>
      </c>
      <c r="AW30">
        <v>43.6</v>
      </c>
      <c r="AX30" s="7">
        <f t="shared" si="4"/>
        <v>-41.4</v>
      </c>
      <c r="BA30" s="8">
        <f>IF(AY30&lt;&gt;"",AX30/AY30,"")</f>
      </c>
      <c r="BD30" s="30">
        <v>90.35</v>
      </c>
      <c r="BE30" s="7">
        <f t="shared" si="5"/>
        <v>5.349999999999994</v>
      </c>
      <c r="BH30" s="8">
        <f>IF(BF30&lt;&gt;"",BE30/BF30,"")</f>
      </c>
      <c r="BK30" s="30">
        <v>44</v>
      </c>
      <c r="BL30" s="7">
        <f t="shared" si="6"/>
        <v>-41</v>
      </c>
      <c r="BO30" s="8">
        <f>IF(BM30&lt;&gt;"",BL30/BM30,"")</f>
      </c>
    </row>
    <row r="31" spans="1:67" ht="12.75">
      <c r="A31">
        <v>29</v>
      </c>
      <c r="B31" s="5" t="s">
        <v>9</v>
      </c>
      <c r="C31" s="5" t="s">
        <v>6</v>
      </c>
      <c r="D31" s="2">
        <v>85</v>
      </c>
      <c r="E31">
        <v>23</v>
      </c>
      <c r="G31" s="7">
        <v>57.1</v>
      </c>
      <c r="H31" s="7">
        <f t="shared" si="12"/>
        <v>-27.9</v>
      </c>
      <c r="K31" s="8">
        <f>IF(I31&lt;&gt;"",H31/I31,"")</f>
      </c>
      <c r="N31" s="7">
        <v>43</v>
      </c>
      <c r="O31" s="7">
        <f t="shared" si="13"/>
        <v>-42</v>
      </c>
      <c r="R31" s="8">
        <f>IF(P31&lt;&gt;"",O31/P31,"")</f>
      </c>
      <c r="U31" s="7">
        <v>140</v>
      </c>
      <c r="V31" s="7">
        <f t="shared" si="10"/>
        <v>55</v>
      </c>
      <c r="Y31" s="8">
        <f>IF(W31&lt;&gt;"",V31/W31,"")</f>
      </c>
      <c r="AB31" s="7">
        <v>34</v>
      </c>
      <c r="AC31" s="7">
        <f t="shared" si="11"/>
        <v>-51</v>
      </c>
      <c r="AF31" s="8">
        <f>IF(AD31&lt;&gt;"",AC31/AD31,"")</f>
      </c>
      <c r="AI31">
        <v>44.8</v>
      </c>
      <c r="AJ31" s="7">
        <f t="shared" si="2"/>
        <v>-40.2</v>
      </c>
      <c r="AM31" s="8">
        <f>IF(AK31&lt;&gt;"",AJ31/AK31,"")</f>
      </c>
      <c r="AP31">
        <v>54</v>
      </c>
      <c r="AQ31" s="7">
        <f t="shared" si="3"/>
        <v>-31</v>
      </c>
      <c r="AT31" s="8">
        <f>IF(AR31&lt;&gt;"",AQ31/AR31,"")</f>
      </c>
      <c r="AW31">
        <v>42.6</v>
      </c>
      <c r="AX31" s="7">
        <f t="shared" si="4"/>
        <v>-42.4</v>
      </c>
      <c r="BA31" s="8">
        <f>IF(AY31&lt;&gt;"",AX31/AY31,"")</f>
      </c>
      <c r="BD31" s="30">
        <v>43.08</v>
      </c>
      <c r="BE31" s="7">
        <f t="shared" si="5"/>
        <v>-41.92</v>
      </c>
      <c r="BH31" s="8">
        <f>IF(BF31&lt;&gt;"",BE31/BF31,"")</f>
      </c>
      <c r="BK31" s="30">
        <v>43</v>
      </c>
      <c r="BL31" s="7">
        <f t="shared" si="6"/>
        <v>-42</v>
      </c>
      <c r="BO31" s="8">
        <f>IF(BM31&lt;&gt;"",BL31/BM31,"")</f>
      </c>
    </row>
    <row r="32" spans="1:68" ht="12.75">
      <c r="A32">
        <v>30</v>
      </c>
      <c r="B32" s="5" t="s">
        <v>9</v>
      </c>
      <c r="C32" s="5" t="s">
        <v>6</v>
      </c>
      <c r="D32" s="2">
        <v>85</v>
      </c>
      <c r="E32">
        <v>72</v>
      </c>
      <c r="G32" s="7">
        <v>57.2</v>
      </c>
      <c r="H32" s="7">
        <f t="shared" si="12"/>
        <v>-27.799999999999997</v>
      </c>
      <c r="I32" s="7">
        <f>IF(G32&lt;&gt;"",AVERAGE(G30:G32),"")</f>
        <v>56.13333333333333</v>
      </c>
      <c r="J32" s="8">
        <f>STDEV(G30:G32)</f>
        <v>1.761628034896546</v>
      </c>
      <c r="K32" s="12">
        <f>I32/($D32+0.5)</f>
        <v>0.6565302144249513</v>
      </c>
      <c r="L32" s="12">
        <f>J32/I32</f>
        <v>0.03138292223687433</v>
      </c>
      <c r="M32" s="19"/>
      <c r="N32" s="7">
        <v>45</v>
      </c>
      <c r="O32" s="7">
        <f t="shared" si="13"/>
        <v>-40</v>
      </c>
      <c r="P32" s="7">
        <f>IF(N32&lt;&gt;"",AVERAGE(N30:N32),"")</f>
        <v>44.333333333333336</v>
      </c>
      <c r="Q32" s="8">
        <f>STDEV(N30:N32)</f>
        <v>1.1547005383793172</v>
      </c>
      <c r="R32" s="12">
        <f>P32/($D32+0.5)</f>
        <v>0.5185185185185186</v>
      </c>
      <c r="S32" s="12">
        <f>Q32/P32</f>
        <v>0.026045876805548505</v>
      </c>
      <c r="T32" s="19"/>
      <c r="U32" s="7">
        <v>170</v>
      </c>
      <c r="V32" s="7">
        <f t="shared" si="10"/>
        <v>85</v>
      </c>
      <c r="W32" s="7">
        <f>IF(U32&lt;&gt;"",AVERAGE(U30:U32),"")</f>
        <v>133.33333333333334</v>
      </c>
      <c r="X32" s="8">
        <f>STDEV(U30:U32)</f>
        <v>40.41451884327379</v>
      </c>
      <c r="Y32" s="12">
        <f>W32/($D32+0.5)</f>
        <v>1.5594541910331385</v>
      </c>
      <c r="Z32" s="12">
        <f>X32/W32</f>
        <v>0.3031088913245534</v>
      </c>
      <c r="AA32" s="19"/>
      <c r="AB32" s="7">
        <v>40</v>
      </c>
      <c r="AC32" s="7">
        <f t="shared" si="11"/>
        <v>-45</v>
      </c>
      <c r="AD32" s="7">
        <f>IF(AB32&lt;&gt;"",AVERAGE(AB30:AB32),"")</f>
        <v>38</v>
      </c>
      <c r="AE32" s="8">
        <f>STDEV(AB30:AB32)</f>
        <v>3.4641016151377544</v>
      </c>
      <c r="AF32" s="12">
        <f>AD32/($D32+0.5)</f>
        <v>0.4444444444444444</v>
      </c>
      <c r="AG32" s="12">
        <f>AE32/AD32</f>
        <v>0.09116056881941459</v>
      </c>
      <c r="AI32">
        <v>42.7</v>
      </c>
      <c r="AJ32" s="7">
        <f t="shared" si="2"/>
        <v>-42.3</v>
      </c>
      <c r="AK32" s="7">
        <f>IF(AI32&lt;&gt;"",AVERAGE(AI30:AI32),"")</f>
        <v>46.866666666666674</v>
      </c>
      <c r="AL32" s="8">
        <f>STDEV(AI30:AI32)</f>
        <v>5.4993939059983665</v>
      </c>
      <c r="AM32" s="12">
        <f>AK32/($D32+0.5)</f>
        <v>0.5481481481481483</v>
      </c>
      <c r="AN32" s="12">
        <f>AL32/AK32</f>
        <v>0.11734126399712018</v>
      </c>
      <c r="AP32">
        <v>79</v>
      </c>
      <c r="AQ32" s="7">
        <f t="shared" si="3"/>
        <v>-6</v>
      </c>
      <c r="AR32" s="7">
        <f>IF(AP32&lt;&gt;"",AVERAGE(AP30:AP32),"")</f>
        <v>72</v>
      </c>
      <c r="AS32" s="8">
        <f>STDEV(AP30:AP32)</f>
        <v>15.716233645501712</v>
      </c>
      <c r="AT32" s="12">
        <f>AR32/($D32+0.5)</f>
        <v>0.8421052631578947</v>
      </c>
      <c r="AU32" s="12">
        <f>AS32/AR32</f>
        <v>0.21828102285419043</v>
      </c>
      <c r="AW32">
        <v>41.7</v>
      </c>
      <c r="AX32" s="7">
        <f t="shared" si="4"/>
        <v>-43.3</v>
      </c>
      <c r="AY32" s="7">
        <f>IF(AW32&lt;&gt;"",AVERAGE(AW30:AW32),"")</f>
        <v>42.63333333333333</v>
      </c>
      <c r="AZ32" s="8">
        <f>STDEV(AW30:AW32)</f>
        <v>0.9504384952921435</v>
      </c>
      <c r="BA32" s="12">
        <f>AY32/($D32+0.5)</f>
        <v>0.498635477582846</v>
      </c>
      <c r="BB32" s="12">
        <f>AZ32/AY32</f>
        <v>0.02229331888879148</v>
      </c>
      <c r="BD32" s="30">
        <v>51.22</v>
      </c>
      <c r="BE32" s="7">
        <f t="shared" si="5"/>
        <v>-33.78</v>
      </c>
      <c r="BF32" s="7">
        <f>IF(BD32&lt;&gt;"",AVERAGE(BD30:BD32),"")</f>
        <v>61.550000000000004</v>
      </c>
      <c r="BG32" s="8">
        <f>STDEV(BD30:BD32)</f>
        <v>25.27142457401241</v>
      </c>
      <c r="BH32" s="12">
        <f>BF32/($D32+0.5)</f>
        <v>0.7198830409356726</v>
      </c>
      <c r="BI32" s="12">
        <f>BG32/BF32</f>
        <v>0.41058366489053466</v>
      </c>
      <c r="BK32" s="30">
        <v>40</v>
      </c>
      <c r="BL32" s="7">
        <f t="shared" si="6"/>
        <v>-45</v>
      </c>
      <c r="BM32" s="7">
        <f>IF(BK32&lt;&gt;"",AVERAGE(BK30:BK32),"")</f>
        <v>42.333333333333336</v>
      </c>
      <c r="BN32" s="8">
        <f>STDEV(BK30:BK32)</f>
        <v>2.081665999466169</v>
      </c>
      <c r="BO32" s="12">
        <f>BM32/($D32+0.5)</f>
        <v>0.49512670565302147</v>
      </c>
      <c r="BP32" s="12">
        <f>BN32/BM32</f>
        <v>0.049173212585815015</v>
      </c>
    </row>
    <row r="33" spans="1:67" ht="12.75">
      <c r="A33">
        <v>31</v>
      </c>
      <c r="B33" s="5" t="s">
        <v>9</v>
      </c>
      <c r="C33" s="4" t="s">
        <v>1</v>
      </c>
      <c r="D33" s="2">
        <v>0</v>
      </c>
      <c r="E33">
        <v>20</v>
      </c>
      <c r="G33" s="7">
        <v>0.56</v>
      </c>
      <c r="H33" s="7">
        <f t="shared" si="12"/>
        <v>0.56</v>
      </c>
      <c r="K33" s="8">
        <f>IF(I33&lt;&gt;"",H33/I33,"")</f>
      </c>
      <c r="N33" s="10" t="s">
        <v>15</v>
      </c>
      <c r="O33" s="7"/>
      <c r="R33" s="8">
        <f>IF(P33&lt;&gt;"",O33/P33,"")</f>
      </c>
      <c r="U33" s="9">
        <v>120</v>
      </c>
      <c r="V33" s="7">
        <f t="shared" si="10"/>
        <v>120</v>
      </c>
      <c r="Y33" s="8">
        <f>IF(W33&lt;&gt;"",V33/W33,"")</f>
      </c>
      <c r="AB33" s="9">
        <v>20</v>
      </c>
      <c r="AC33" s="7">
        <f t="shared" si="11"/>
        <v>20</v>
      </c>
      <c r="AF33" s="8">
        <f>IF(AD33&lt;&gt;"",AC33/AD33,"")</f>
      </c>
      <c r="AI33">
        <v>30.1</v>
      </c>
      <c r="AJ33" s="7">
        <f t="shared" si="2"/>
        <v>30.1</v>
      </c>
      <c r="AM33" s="8">
        <f>IF(AK33&lt;&gt;"",AJ33/AK33,"")</f>
      </c>
      <c r="AP33">
        <v>75</v>
      </c>
      <c r="AQ33" s="7">
        <f t="shared" si="3"/>
        <v>75</v>
      </c>
      <c r="AT33" s="8">
        <f>IF(AR33&lt;&gt;"",AQ33/AR33,"")</f>
      </c>
      <c r="AW33">
        <v>0.797</v>
      </c>
      <c r="AX33" s="7">
        <f t="shared" si="4"/>
        <v>0.797</v>
      </c>
      <c r="BA33" s="8">
        <f>IF(AY33&lt;&gt;"",AX33/AY33,"")</f>
      </c>
      <c r="BD33" s="30">
        <v>0.8794</v>
      </c>
      <c r="BE33" s="7">
        <f t="shared" si="5"/>
        <v>0.8794</v>
      </c>
      <c r="BH33" s="8">
        <f>IF(BF33&lt;&gt;"",BE33/BF33,"")</f>
      </c>
      <c r="BK33" s="30">
        <v>1</v>
      </c>
      <c r="BL33" s="7">
        <f t="shared" si="6"/>
        <v>1</v>
      </c>
      <c r="BO33" s="8">
        <f>IF(BM33&lt;&gt;"",BL33/BM33,"")</f>
      </c>
    </row>
    <row r="34" spans="1:67" ht="12.75">
      <c r="A34">
        <v>32</v>
      </c>
      <c r="B34" s="5" t="s">
        <v>9</v>
      </c>
      <c r="C34" s="4" t="s">
        <v>1</v>
      </c>
      <c r="D34" s="2">
        <v>0</v>
      </c>
      <c r="E34">
        <v>37</v>
      </c>
      <c r="G34" s="7">
        <v>0.6</v>
      </c>
      <c r="H34" s="7">
        <f t="shared" si="12"/>
        <v>0.6</v>
      </c>
      <c r="K34" s="8">
        <f>IF(I34&lt;&gt;"",H34/I34,"")</f>
      </c>
      <c r="N34" s="10" t="s">
        <v>16</v>
      </c>
      <c r="O34" s="7"/>
      <c r="R34" s="8">
        <f>IF(P34&lt;&gt;"",O34/P34,"")</f>
      </c>
      <c r="U34" s="9">
        <v>200</v>
      </c>
      <c r="V34" s="7">
        <f t="shared" si="10"/>
        <v>200</v>
      </c>
      <c r="Y34" s="8">
        <f>IF(W34&lt;&gt;"",V34/W34,"")</f>
      </c>
      <c r="AB34" s="9">
        <v>36</v>
      </c>
      <c r="AC34" s="7">
        <f t="shared" si="11"/>
        <v>36</v>
      </c>
      <c r="AF34" s="8">
        <f>IF(AD34&lt;&gt;"",AC34/AD34,"")</f>
      </c>
      <c r="AI34">
        <v>27.4</v>
      </c>
      <c r="AJ34" s="7">
        <f t="shared" si="2"/>
        <v>27.4</v>
      </c>
      <c r="AM34" s="8">
        <f>IF(AK34&lt;&gt;"",AJ34/AK34,"")</f>
      </c>
      <c r="AP34">
        <v>64</v>
      </c>
      <c r="AQ34" s="7">
        <f t="shared" si="3"/>
        <v>64</v>
      </c>
      <c r="AT34" s="8">
        <f>IF(AR34&lt;&gt;"",AQ34/AR34,"")</f>
      </c>
      <c r="AW34">
        <v>0.784</v>
      </c>
      <c r="AX34" s="7">
        <f t="shared" si="4"/>
        <v>0.784</v>
      </c>
      <c r="BA34" s="8">
        <f>IF(AY34&lt;&gt;"",AX34/AY34,"")</f>
      </c>
      <c r="BD34" s="30">
        <v>0.9546</v>
      </c>
      <c r="BE34" s="7">
        <f t="shared" si="5"/>
        <v>0.9546</v>
      </c>
      <c r="BH34" s="8">
        <f>IF(BF34&lt;&gt;"",BE34/BF34,"")</f>
      </c>
      <c r="BK34" s="30">
        <v>1</v>
      </c>
      <c r="BL34" s="7">
        <f t="shared" si="6"/>
        <v>1</v>
      </c>
      <c r="BO34" s="8">
        <f>IF(BM34&lt;&gt;"",BL34/BM34,"")</f>
      </c>
    </row>
    <row r="35" spans="1:68" ht="12.75">
      <c r="A35">
        <v>33</v>
      </c>
      <c r="B35" s="5" t="s">
        <v>9</v>
      </c>
      <c r="C35" s="4" t="s">
        <v>1</v>
      </c>
      <c r="D35" s="2">
        <v>0</v>
      </c>
      <c r="E35">
        <v>69</v>
      </c>
      <c r="G35" s="7">
        <v>0.51</v>
      </c>
      <c r="H35" s="7">
        <f t="shared" si="12"/>
        <v>0.51</v>
      </c>
      <c r="I35" s="7">
        <f>IF(G35&lt;&gt;"",AVERAGE(G33:G35),"")</f>
        <v>0.5566666666666668</v>
      </c>
      <c r="J35" s="8">
        <f>STDEV(G33:G35)</f>
        <v>0.045092497528228304</v>
      </c>
      <c r="K35" s="12"/>
      <c r="L35" s="12">
        <f>J35/I35</f>
        <v>0.08100448657765562</v>
      </c>
      <c r="M35" s="19"/>
      <c r="N35" s="10" t="s">
        <v>17</v>
      </c>
      <c r="O35" s="7"/>
      <c r="P35" s="7"/>
      <c r="Q35" s="8"/>
      <c r="R35" s="12"/>
      <c r="S35" s="12"/>
      <c r="T35" s="19"/>
      <c r="U35" s="9">
        <v>150</v>
      </c>
      <c r="V35" s="7">
        <f t="shared" si="10"/>
        <v>150</v>
      </c>
      <c r="W35" s="7">
        <f>IF(U35&lt;&gt;"",AVERAGE(U33:U35),"")</f>
        <v>156.66666666666666</v>
      </c>
      <c r="X35" s="8">
        <f>STDEV(U33:U35)</f>
        <v>40.41451884327383</v>
      </c>
      <c r="Y35" s="12"/>
      <c r="Z35" s="12">
        <f>X35/W35</f>
        <v>0.2579650138932372</v>
      </c>
      <c r="AA35" s="19"/>
      <c r="AB35" s="9">
        <v>16</v>
      </c>
      <c r="AC35" s="7">
        <f t="shared" si="11"/>
        <v>16</v>
      </c>
      <c r="AD35" s="7">
        <f>IF(AB35&lt;&gt;"",AVERAGE(AB33:AB35),"")</f>
        <v>24</v>
      </c>
      <c r="AE35" s="8">
        <f>STDEV(AB33:AB35)</f>
        <v>10.583005244258363</v>
      </c>
      <c r="AF35" s="12"/>
      <c r="AG35" s="12">
        <f>AE35/AD35</f>
        <v>0.44095855184409843</v>
      </c>
      <c r="AI35">
        <v>17.6</v>
      </c>
      <c r="AJ35" s="7">
        <f t="shared" si="2"/>
        <v>17.6</v>
      </c>
      <c r="AK35" s="7">
        <f>IF(AI35&lt;&gt;"",AVERAGE(AI33:AI35),"")</f>
        <v>25.03333333333333</v>
      </c>
      <c r="AL35" s="8">
        <f>STDEV(AI33:AI35)</f>
        <v>6.577486855428404</v>
      </c>
      <c r="AM35" s="12"/>
      <c r="AN35" s="12">
        <f>AL35/AK35</f>
        <v>0.26274914202776584</v>
      </c>
      <c r="AP35">
        <v>76</v>
      </c>
      <c r="AQ35" s="7">
        <f t="shared" si="3"/>
        <v>76</v>
      </c>
      <c r="AR35" s="7">
        <f>IF(AP35&lt;&gt;"",AVERAGE(AP33:AP35),"")</f>
        <v>71.66666666666667</v>
      </c>
      <c r="AS35" s="8">
        <f>STDEV(AP33:AP35)</f>
        <v>6.65832811847937</v>
      </c>
      <c r="AT35" s="12">
        <f>AR35/($D35+0.5)</f>
        <v>143.33333333333334</v>
      </c>
      <c r="AU35" s="12">
        <f>AS35/AR35</f>
        <v>0.0929069039787819</v>
      </c>
      <c r="AW35">
        <v>0.745</v>
      </c>
      <c r="AX35" s="7">
        <f t="shared" si="4"/>
        <v>0.745</v>
      </c>
      <c r="AY35" s="7">
        <f>IF(AW35&lt;&gt;"",AVERAGE(AW33:AW35),"")</f>
        <v>0.7753333333333333</v>
      </c>
      <c r="AZ35" s="8">
        <f>STDEV(AW33:AW35)</f>
        <v>0.02706165799305975</v>
      </c>
      <c r="BA35" s="12">
        <f>AY35/($D35+0.5)</f>
        <v>1.5506666666666666</v>
      </c>
      <c r="BB35" s="12">
        <f>AZ35/AY35</f>
        <v>0.03490325622492659</v>
      </c>
      <c r="BD35" s="30">
        <v>1.169</v>
      </c>
      <c r="BE35" s="7">
        <f t="shared" si="5"/>
        <v>1.169</v>
      </c>
      <c r="BF35" s="7">
        <f>IF(BD35&lt;&gt;"",AVERAGE(BD33:BD35),"")</f>
        <v>1.0010000000000001</v>
      </c>
      <c r="BG35" s="8">
        <f>STDEV(BD33:BD35)</f>
        <v>0.1502722862007489</v>
      </c>
      <c r="BH35" s="12">
        <f>BF35/($D35+0.5)</f>
        <v>2.0020000000000002</v>
      </c>
      <c r="BI35" s="12">
        <f>BG35/BF35</f>
        <v>0.15012216403671216</v>
      </c>
      <c r="BK35" s="30">
        <v>1</v>
      </c>
      <c r="BL35" s="7">
        <f t="shared" si="6"/>
        <v>1</v>
      </c>
      <c r="BM35" s="7">
        <f>IF(BK35&lt;&gt;"",AVERAGE(BK33:BK35),"")</f>
        <v>1</v>
      </c>
      <c r="BN35" s="8">
        <f>STDEV(BK33:BK35)</f>
        <v>0</v>
      </c>
      <c r="BO35" s="12">
        <f>BM35/($D35+0.5)</f>
        <v>2</v>
      </c>
      <c r="BP35" s="12">
        <f>BN35/BM35</f>
        <v>0</v>
      </c>
    </row>
    <row r="36" spans="1:67" ht="12.75">
      <c r="A36">
        <v>34</v>
      </c>
      <c r="B36" s="5" t="s">
        <v>9</v>
      </c>
      <c r="C36" s="4" t="s">
        <v>31</v>
      </c>
      <c r="D36" s="2">
        <v>0</v>
      </c>
      <c r="E36">
        <v>47</v>
      </c>
      <c r="G36" s="7">
        <v>0.11</v>
      </c>
      <c r="H36" s="7">
        <f t="shared" si="12"/>
        <v>0.11</v>
      </c>
      <c r="K36" s="8">
        <f>IF(I36&lt;&gt;"",H36/I36,"")</f>
      </c>
      <c r="N36" s="10" t="s">
        <v>18</v>
      </c>
      <c r="O36" s="7"/>
      <c r="R36" s="8">
        <f>IF(P36&lt;&gt;"",O36/P36,"")</f>
      </c>
      <c r="U36" s="9">
        <v>140</v>
      </c>
      <c r="V36" s="7">
        <f t="shared" si="10"/>
        <v>140</v>
      </c>
      <c r="Y36" s="8">
        <f>IF(W36&lt;&gt;"",V36/W36,"")</f>
      </c>
      <c r="AB36" s="9">
        <v>1.4</v>
      </c>
      <c r="AC36" s="7">
        <f t="shared" si="11"/>
        <v>1.4</v>
      </c>
      <c r="AF36" s="8">
        <f>IF(AD36&lt;&gt;"",AC36/AD36,"")</f>
      </c>
      <c r="AI36">
        <v>4.1</v>
      </c>
      <c r="AJ36" s="7">
        <f t="shared" si="2"/>
        <v>4.1</v>
      </c>
      <c r="AM36" s="8">
        <f>IF(AK36&lt;&gt;"",AJ36/AK36,"")</f>
      </c>
      <c r="AP36">
        <v>150</v>
      </c>
      <c r="AQ36" s="7">
        <f t="shared" si="3"/>
        <v>150</v>
      </c>
      <c r="AT36" s="8">
        <f>IF(AR36&lt;&gt;"",AQ36/AR36,"")</f>
      </c>
      <c r="AW36">
        <v>0.455</v>
      </c>
      <c r="AX36" s="7">
        <f t="shared" si="4"/>
        <v>0.455</v>
      </c>
      <c r="BA36" s="8">
        <f>IF(AY36&lt;&gt;"",AX36/AY36,"")</f>
      </c>
      <c r="BD36" s="30">
        <v>0.391</v>
      </c>
      <c r="BE36" s="7">
        <f t="shared" si="5"/>
        <v>0.391</v>
      </c>
      <c r="BH36" s="8">
        <f>IF(BF36&lt;&gt;"",BE36/BF36,"")</f>
      </c>
      <c r="BK36" s="30">
        <v>1</v>
      </c>
      <c r="BL36" s="7">
        <f t="shared" si="6"/>
        <v>1</v>
      </c>
      <c r="BO36" s="8">
        <f>IF(BM36&lt;&gt;"",BL36/BM36,"")</f>
      </c>
    </row>
    <row r="37" spans="1:67" ht="12.75">
      <c r="A37">
        <v>35</v>
      </c>
      <c r="B37" s="5" t="s">
        <v>9</v>
      </c>
      <c r="C37" s="4" t="s">
        <v>31</v>
      </c>
      <c r="D37" s="2">
        <v>0</v>
      </c>
      <c r="E37">
        <v>51</v>
      </c>
      <c r="G37" s="7">
        <v>0.09</v>
      </c>
      <c r="H37" s="7">
        <f t="shared" si="12"/>
        <v>0.09</v>
      </c>
      <c r="K37" s="8">
        <f>IF(I37&lt;&gt;"",H37/I37,"")</f>
      </c>
      <c r="N37" s="10" t="s">
        <v>19</v>
      </c>
      <c r="O37" s="7"/>
      <c r="R37" s="8">
        <f>IF(P37&lt;&gt;"",O37/P37,"")</f>
      </c>
      <c r="U37" s="9">
        <v>150</v>
      </c>
      <c r="V37" s="7">
        <f t="shared" si="10"/>
        <v>150</v>
      </c>
      <c r="Y37" s="8">
        <f>IF(W37&lt;&gt;"",V37/W37,"")</f>
      </c>
      <c r="AB37" s="9">
        <v>1.4</v>
      </c>
      <c r="AC37" s="7">
        <f t="shared" si="11"/>
        <v>1.4</v>
      </c>
      <c r="AF37" s="8">
        <f>IF(AD37&lt;&gt;"",AC37/AD37,"")</f>
      </c>
      <c r="AI37">
        <v>6.1</v>
      </c>
      <c r="AJ37" s="7">
        <f t="shared" si="2"/>
        <v>6.1</v>
      </c>
      <c r="AM37" s="8">
        <f>IF(AK37&lt;&gt;"",AJ37/AK37,"")</f>
      </c>
      <c r="AP37">
        <v>170</v>
      </c>
      <c r="AQ37" s="7">
        <f t="shared" si="3"/>
        <v>170</v>
      </c>
      <c r="AT37" s="8">
        <f>IF(AR37&lt;&gt;"",AQ37/AR37,"")</f>
      </c>
      <c r="AW37">
        <v>0.405</v>
      </c>
      <c r="AX37" s="7">
        <f t="shared" si="4"/>
        <v>0.405</v>
      </c>
      <c r="BA37" s="8">
        <f>IF(AY37&lt;&gt;"",AX37/AY37,"")</f>
      </c>
      <c r="BD37" s="30">
        <v>0.3593</v>
      </c>
      <c r="BE37" s="7">
        <f t="shared" si="5"/>
        <v>0.3593</v>
      </c>
      <c r="BH37" s="8">
        <f>IF(BF37&lt;&gt;"",BE37/BF37,"")</f>
      </c>
      <c r="BK37" s="30">
        <v>1</v>
      </c>
      <c r="BL37" s="7">
        <f t="shared" si="6"/>
        <v>1</v>
      </c>
      <c r="BO37" s="8">
        <f>IF(BM37&lt;&gt;"",BL37/BM37,"")</f>
      </c>
    </row>
    <row r="38" spans="1:68" ht="12.75">
      <c r="A38">
        <v>36</v>
      </c>
      <c r="B38" s="5" t="s">
        <v>9</v>
      </c>
      <c r="C38" s="4" t="s">
        <v>31</v>
      </c>
      <c r="D38" s="2">
        <v>0</v>
      </c>
      <c r="E38">
        <v>56</v>
      </c>
      <c r="G38" s="7">
        <v>0.13</v>
      </c>
      <c r="H38" s="7">
        <f t="shared" si="12"/>
        <v>0.13</v>
      </c>
      <c r="I38" s="7">
        <f>IF(G38&lt;&gt;"",AVERAGE(G36:G38),"")</f>
        <v>0.11</v>
      </c>
      <c r="J38" s="8">
        <f>STDEV(G36:G38)</f>
        <v>0.019999999999999938</v>
      </c>
      <c r="K38" s="12"/>
      <c r="L38" s="12">
        <f>J38/I38</f>
        <v>0.18181818181818124</v>
      </c>
      <c r="M38" s="19"/>
      <c r="N38" s="10" t="s">
        <v>20</v>
      </c>
      <c r="O38" s="7"/>
      <c r="P38" s="7"/>
      <c r="Q38" s="8"/>
      <c r="R38" s="12"/>
      <c r="S38" s="12"/>
      <c r="T38" s="19"/>
      <c r="U38" s="9">
        <v>120</v>
      </c>
      <c r="V38" s="7">
        <f t="shared" si="10"/>
        <v>120</v>
      </c>
      <c r="W38" s="7">
        <f>IF(U38&lt;&gt;"",AVERAGE(U36:U38),"")</f>
        <v>136.66666666666666</v>
      </c>
      <c r="X38" s="8">
        <f>STDEV(U36:U38)</f>
        <v>15.275252316519428</v>
      </c>
      <c r="Y38" s="12"/>
      <c r="Z38" s="12">
        <f>X38/W38</f>
        <v>0.11177013890136167</v>
      </c>
      <c r="AA38" s="19"/>
      <c r="AB38" s="9">
        <v>1.4</v>
      </c>
      <c r="AC38" s="7">
        <f t="shared" si="11"/>
        <v>1.4</v>
      </c>
      <c r="AD38" s="7">
        <f>IF(AB38&lt;&gt;"",AVERAGE(AB36:AB38),"")</f>
        <v>1.3999999999999997</v>
      </c>
      <c r="AE38" s="8">
        <f>STDEV(AB36:AB38)</f>
        <v>2.7194799110210365E-16</v>
      </c>
      <c r="AF38" s="12"/>
      <c r="AG38" s="12">
        <f>AE38/AD38</f>
        <v>1.9424856507293121E-16</v>
      </c>
      <c r="AI38">
        <v>3.6</v>
      </c>
      <c r="AJ38" s="7">
        <f t="shared" si="2"/>
        <v>3.6</v>
      </c>
      <c r="AK38" s="7">
        <f>IF(AI38&lt;&gt;"",AVERAGE(AI36:AI38),"")</f>
        <v>4.6</v>
      </c>
      <c r="AL38" s="8">
        <f>STDEV(AI36:AI38)</f>
        <v>1.3228756555322954</v>
      </c>
      <c r="AM38" s="12"/>
      <c r="AN38" s="12">
        <f>AL38/AK38</f>
        <v>0.28758166424615117</v>
      </c>
      <c r="AP38">
        <v>160</v>
      </c>
      <c r="AQ38" s="7">
        <f t="shared" si="3"/>
        <v>160</v>
      </c>
      <c r="AR38" s="7">
        <f>IF(AP38&lt;&gt;"",AVERAGE(AP36:AP38),"")</f>
        <v>160</v>
      </c>
      <c r="AS38" s="8">
        <f>STDEV(AP36:AP38)</f>
        <v>10</v>
      </c>
      <c r="AT38" s="12">
        <f>AR38/($D38+0.5)</f>
        <v>320</v>
      </c>
      <c r="AU38" s="12">
        <f>AS38/AR38</f>
        <v>0.0625</v>
      </c>
      <c r="AW38">
        <v>0.423</v>
      </c>
      <c r="AX38" s="7">
        <f t="shared" si="4"/>
        <v>0.423</v>
      </c>
      <c r="AY38" s="7">
        <f>IF(AW38&lt;&gt;"",AVERAGE(AW36:AW38),"")</f>
        <v>0.4276666666666667</v>
      </c>
      <c r="AZ38" s="8">
        <f>STDEV(AW36:AW38)</f>
        <v>0.025324559884295553</v>
      </c>
      <c r="BA38" s="12">
        <f>AY38/($D38+0.5)</f>
        <v>0.8553333333333334</v>
      </c>
      <c r="BB38" s="12">
        <f>AZ38/AY38</f>
        <v>0.05921565054784619</v>
      </c>
      <c r="BD38" s="30">
        <v>0.5066</v>
      </c>
      <c r="BE38" s="7">
        <f t="shared" si="5"/>
        <v>0.5066</v>
      </c>
      <c r="BF38" s="7">
        <f>IF(BD38&lt;&gt;"",AVERAGE(BD36:BD38),"")</f>
        <v>0.41896666666666665</v>
      </c>
      <c r="BG38" s="8">
        <f>STDEV(BD36:BD38)</f>
        <v>0.07753014467504542</v>
      </c>
      <c r="BH38" s="12">
        <f>BF38/($D38+0.5)</f>
        <v>0.8379333333333333</v>
      </c>
      <c r="BI38" s="12">
        <f>BG38/BF38</f>
        <v>0.1850508664373747</v>
      </c>
      <c r="BK38" s="30">
        <v>1</v>
      </c>
      <c r="BL38" s="7">
        <f t="shared" si="6"/>
        <v>1</v>
      </c>
      <c r="BM38" s="7">
        <f>IF(BK38&lt;&gt;"",AVERAGE(BK36:BK38),"")</f>
        <v>1</v>
      </c>
      <c r="BN38" s="8">
        <f>STDEV(BK36:BK38)</f>
        <v>0</v>
      </c>
      <c r="BO38" s="12">
        <f>BM38/($D38+0.5)</f>
        <v>2</v>
      </c>
      <c r="BP38" s="12">
        <f>BN38/BM38</f>
        <v>0</v>
      </c>
    </row>
    <row r="39" ht="12.75">
      <c r="B39" s="5"/>
    </row>
    <row r="40" spans="2:68" ht="12.75">
      <c r="B40" s="5"/>
      <c r="H40" s="20" t="s">
        <v>21</v>
      </c>
      <c r="I40" s="20"/>
      <c r="J40" s="20">
        <f>AVERAGE(J3:J38)</f>
        <v>0.34544946202911736</v>
      </c>
      <c r="K40" s="21">
        <f>AVERAGE(K3:K38)</f>
        <v>0.8220519246204819</v>
      </c>
      <c r="L40" s="21">
        <f>AVERAGE(L3:L38)</f>
        <v>0.05856624810648523</v>
      </c>
      <c r="O40" s="20" t="s">
        <v>21</v>
      </c>
      <c r="P40" s="20"/>
      <c r="Q40" s="20">
        <f>AVERAGE(Q3:Q38)</f>
        <v>0.5773502691896223</v>
      </c>
      <c r="R40" s="21">
        <f>AVERAGE(R3:R38)</f>
        <v>0.9124767477518287</v>
      </c>
      <c r="S40" s="21">
        <f>AVERAGE(S3:S38)</f>
        <v>0.0792839352145118</v>
      </c>
      <c r="V40" s="20" t="s">
        <v>21</v>
      </c>
      <c r="W40" s="20"/>
      <c r="X40" s="20">
        <f>AVERAGE(X3:X38)</f>
        <v>34.63037833212997</v>
      </c>
      <c r="Y40" s="21">
        <f>AVERAGE(Y3:Y38)</f>
        <v>29.532558386748473</v>
      </c>
      <c r="Z40" s="21">
        <f>AVERAGE(Z3:Z38)</f>
        <v>0.29442736843590234</v>
      </c>
      <c r="AC40" s="20" t="s">
        <v>21</v>
      </c>
      <c r="AD40" s="20"/>
      <c r="AE40" s="20">
        <f>AVERAGE(AE3:AE38)</f>
        <v>5.58220252615813</v>
      </c>
      <c r="AF40" s="21">
        <f>AVERAGE(AF3:AF38)</f>
        <v>5.5798888873322525</v>
      </c>
      <c r="AG40" s="21">
        <f>AVERAGE(AG3:AG38)</f>
        <v>0.26320030098545916</v>
      </c>
      <c r="AJ40" s="20" t="s">
        <v>21</v>
      </c>
      <c r="AK40" s="20"/>
      <c r="AL40" s="20">
        <f>AVERAGE(AL3:AL38)</f>
        <v>5.756967489866056</v>
      </c>
      <c r="AM40" s="21">
        <f>AVERAGE(AM3:AM38)</f>
        <v>7.812216890744399</v>
      </c>
      <c r="AN40" s="21">
        <f>AVERAGE(AN3:AN38)</f>
        <v>0.32045629413463395</v>
      </c>
      <c r="AQ40" s="20" t="s">
        <v>21</v>
      </c>
      <c r="AR40" s="20"/>
      <c r="AS40" s="20">
        <f>AVERAGE(AS3:AS38)</f>
        <v>10.749264393298654</v>
      </c>
      <c r="AT40" s="21">
        <f>AVERAGE(AT3:AT38)</f>
        <v>82.14187299670182</v>
      </c>
      <c r="AU40" s="21">
        <f>AVERAGE(AU3:AU38)</f>
        <v>0.15078588330944784</v>
      </c>
      <c r="AX40" s="20" t="s">
        <v>21</v>
      </c>
      <c r="AY40" s="20"/>
      <c r="AZ40" s="20">
        <f>AVERAGE(AZ3:AZ38)</f>
        <v>0.49509416080829155</v>
      </c>
      <c r="BA40" s="21">
        <f>AVERAGE(BA3:BA38)</f>
        <v>0.8747464885913475</v>
      </c>
      <c r="BB40" s="21">
        <f>AVERAGE(BB3:BB38)</f>
        <v>0.0594253654209328</v>
      </c>
      <c r="BE40" s="20" t="s">
        <v>21</v>
      </c>
      <c r="BF40" s="20"/>
      <c r="BG40" s="20">
        <f>AVERAGE(BG3:BG38)</f>
        <v>2.702040583084425</v>
      </c>
      <c r="BH40" s="21">
        <f>AVERAGE(BH3:BH38)</f>
        <v>0.9494927820365424</v>
      </c>
      <c r="BI40" s="21">
        <f>AVERAGE(BI3:BI38)</f>
        <v>0.19369801768815795</v>
      </c>
      <c r="BL40" s="20" t="s">
        <v>21</v>
      </c>
      <c r="BM40" s="20"/>
      <c r="BN40" s="20">
        <f>AVERAGE(BN3:BN38)</f>
        <v>0.5970378237441255</v>
      </c>
      <c r="BO40" s="21">
        <f>AVERAGE(BO3:BO38)</f>
        <v>1.2139710561858976</v>
      </c>
      <c r="BP40" s="21">
        <f>AVERAGE(BP3:BP38)</f>
        <v>0.07742048986680465</v>
      </c>
    </row>
    <row r="41" spans="2:68" ht="12.75">
      <c r="B41" s="5"/>
      <c r="H41" t="s">
        <v>29</v>
      </c>
      <c r="J41">
        <f>AVERAGE(J3:J20)</f>
        <v>0.35793698064042084</v>
      </c>
      <c r="K41" s="12">
        <f>AVERAGE(K3:K20)</f>
        <v>0.9473330079964384</v>
      </c>
      <c r="L41" s="12">
        <f>AVERAGE(L3:L20)</f>
        <v>0.05450885028111413</v>
      </c>
      <c r="O41" t="s">
        <v>29</v>
      </c>
      <c r="Q41">
        <f>AVERAGE(Q3:Q20)</f>
        <v>0.577350269189593</v>
      </c>
      <c r="R41" s="12">
        <f>AVERAGE(R3:R20)</f>
        <v>1.0540059245560864</v>
      </c>
      <c r="S41" s="12">
        <f>AVERAGE(S3:S20)</f>
        <v>0.015480600624424884</v>
      </c>
      <c r="V41" t="s">
        <v>29</v>
      </c>
      <c r="X41">
        <f>AVERAGE(X3:X20)</f>
        <v>4.576923094643755</v>
      </c>
      <c r="Y41" s="12">
        <f>AVERAGE(Y3:Y20)</f>
        <v>4.816186366671804</v>
      </c>
      <c r="Z41" s="12">
        <f>AVERAGE(Z3:Z20)</f>
        <v>0.2416480259741732</v>
      </c>
      <c r="AC41" t="s">
        <v>29</v>
      </c>
      <c r="AE41">
        <f>AVERAGE(AE3:AE20)</f>
        <v>4.8118999965729925</v>
      </c>
      <c r="AF41" s="12">
        <f>AVERAGE(AF3:AF20)</f>
        <v>4.786329001215733</v>
      </c>
      <c r="AG41" s="12">
        <f>AVERAGE(AG3:AG20)</f>
        <v>0.26807292003079497</v>
      </c>
      <c r="AJ41" t="s">
        <v>29</v>
      </c>
      <c r="AL41">
        <f>AVERAGE(AL3:AL20)</f>
        <v>6.960773025301153</v>
      </c>
      <c r="AM41" s="12">
        <f>AVERAGE(AM3:AM20)</f>
        <v>6.309950857005873</v>
      </c>
      <c r="AN41" s="12">
        <f>AVERAGE(AN3:AN20)</f>
        <v>0.43792999195507754</v>
      </c>
      <c r="AQ41" t="s">
        <v>29</v>
      </c>
      <c r="AS41">
        <f>AVERAGE(AS3:AS20)</f>
        <v>11.511030539240293</v>
      </c>
      <c r="AT41" s="12">
        <f>AVERAGE(AT3:AT20)</f>
        <v>71.05264635879523</v>
      </c>
      <c r="AU41" s="12">
        <f>AVERAGE(AU3:AU20)</f>
        <v>0.1802588304909087</v>
      </c>
      <c r="AX41" t="s">
        <v>29</v>
      </c>
      <c r="AZ41">
        <f>AVERAGE(AZ3:AZ20)</f>
        <v>0.5131931857456583</v>
      </c>
      <c r="BA41" s="12">
        <f>AVERAGE(BA3:BA20)</f>
        <v>0.9528618117269683</v>
      </c>
      <c r="BB41" s="12">
        <f>AVERAGE(BB3:BB20)</f>
        <v>0.043889562736216185</v>
      </c>
      <c r="BE41" t="s">
        <v>29</v>
      </c>
      <c r="BG41">
        <f>AVERAGE(BG3:BG20)</f>
        <v>0.9202836232601115</v>
      </c>
      <c r="BH41" s="12">
        <f>AVERAGE(BH3:BH20)</f>
        <v>0.9510085044205865</v>
      </c>
      <c r="BI41" s="12">
        <f>AVERAGE(BI3:BI20)</f>
        <v>0.18608506617687762</v>
      </c>
      <c r="BL41" t="s">
        <v>29</v>
      </c>
      <c r="BN41">
        <f>AVERAGE(BN3:BN20)</f>
        <v>0.6052852057973097</v>
      </c>
      <c r="BO41" s="12">
        <f>AVERAGE(BO3:BO20)</f>
        <v>1.2956598916685218</v>
      </c>
      <c r="BP41" s="12">
        <f>AVERAGE(BP3:BP20)</f>
        <v>0.039332772673319825</v>
      </c>
    </row>
    <row r="42" spans="2:68" ht="12.75">
      <c r="B42" s="5"/>
      <c r="H42" t="s">
        <v>30</v>
      </c>
      <c r="J42">
        <f>AVERAGE(J21:J38)</f>
        <v>0.33504319651969783</v>
      </c>
      <c r="K42" s="12">
        <f>AVERAGE(K21:K38)</f>
        <v>0.6967708412445254</v>
      </c>
      <c r="L42" s="12">
        <f>AVERAGE(L21:L38)</f>
        <v>0.061947412960961144</v>
      </c>
      <c r="O42" t="s">
        <v>30</v>
      </c>
      <c r="Q42">
        <f>AVERAGE(Q21:Q38)</f>
        <v>0.5773502691896443</v>
      </c>
      <c r="R42" s="12">
        <f>AVERAGE(R21:R38)</f>
        <v>0.7709475709475709</v>
      </c>
      <c r="S42" s="12">
        <f>AVERAGE(S21:S38)</f>
        <v>0.12713643615707698</v>
      </c>
      <c r="V42" t="s">
        <v>30</v>
      </c>
      <c r="X42">
        <f>AVERAGE(X21:X38)</f>
        <v>59.67492436336849</v>
      </c>
      <c r="Y42" s="12">
        <f>AVERAGE(Y21:Y38)</f>
        <v>54.24893040682514</v>
      </c>
      <c r="Z42" s="12">
        <f>AVERAGE(Z21:Z38)</f>
        <v>0.3384101538206766</v>
      </c>
      <c r="AC42" t="s">
        <v>30</v>
      </c>
      <c r="AE42">
        <f>AVERAGE(AE21:AE38)</f>
        <v>6.22412130081241</v>
      </c>
      <c r="AF42" s="12">
        <f>AVERAGE(AF21:AF38)</f>
        <v>6.373448773448773</v>
      </c>
      <c r="AG42" s="12">
        <f>AVERAGE(AG21:AG38)</f>
        <v>0.259139785114346</v>
      </c>
      <c r="AJ42" t="s">
        <v>30</v>
      </c>
      <c r="AL42">
        <f>AVERAGE(AL21:AL38)</f>
        <v>4.352527698525107</v>
      </c>
      <c r="AM42" s="12">
        <f>AVERAGE(AM21:AM38)</f>
        <v>9.314482924482926</v>
      </c>
      <c r="AN42" s="12">
        <f>AVERAGE(AN21:AN38)</f>
        <v>0.1834036466774498</v>
      </c>
      <c r="AQ42" t="s">
        <v>30</v>
      </c>
      <c r="AS42">
        <f>AVERAGE(AS21:AS38)</f>
        <v>9.987498247357017</v>
      </c>
      <c r="AT42" s="12">
        <f>AVERAGE(AT21:AT38)</f>
        <v>93.23109963460841</v>
      </c>
      <c r="AU42" s="12">
        <f>AVERAGE(AU21:AU38)</f>
        <v>0.12131293612798692</v>
      </c>
      <c r="AX42" t="s">
        <v>30</v>
      </c>
      <c r="AZ42">
        <f>AVERAGE(AZ21:AZ38)</f>
        <v>0.47699513587092496</v>
      </c>
      <c r="BA42" s="12">
        <f>AVERAGE(BA21:BA38)</f>
        <v>0.7966311654557269</v>
      </c>
      <c r="BB42" s="12">
        <f>AVERAGE(BB21:BB38)</f>
        <v>0.07496116810564941</v>
      </c>
      <c r="BE42" t="s">
        <v>30</v>
      </c>
      <c r="BG42">
        <f>AVERAGE(BG21:BG38)</f>
        <v>4.483797542908739</v>
      </c>
      <c r="BH42" s="12">
        <f>AVERAGE(BH21:BH38)</f>
        <v>0.9479770596524982</v>
      </c>
      <c r="BI42" s="12">
        <f>AVERAGE(BI21:BI38)</f>
        <v>0.20131096919943822</v>
      </c>
      <c r="BL42" t="s">
        <v>30</v>
      </c>
      <c r="BN42">
        <f>AVERAGE(BN21:BN38)</f>
        <v>0.5887904416909414</v>
      </c>
      <c r="BO42" s="12">
        <f>AVERAGE(BO21:BO38)</f>
        <v>1.1322822207032732</v>
      </c>
      <c r="BP42" s="12">
        <f>AVERAGE(BP21:BP38)</f>
        <v>0.11550820706028948</v>
      </c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35" sqref="A35"/>
    </sheetView>
  </sheetViews>
  <sheetFormatPr defaultColWidth="9.140625" defaultRowHeight="12.75"/>
  <cols>
    <col min="1" max="1" width="58.57421875" style="0" customWidth="1"/>
    <col min="2" max="2" width="11.421875" style="4" customWidth="1"/>
    <col min="3" max="3" width="13.57421875" style="27" customWidth="1"/>
    <col min="4" max="4" width="13.00390625" style="27" customWidth="1"/>
  </cols>
  <sheetData>
    <row r="1" spans="1:4" ht="23.25">
      <c r="A1" s="28" t="s">
        <v>42</v>
      </c>
      <c r="C1" s="23" t="s">
        <v>40</v>
      </c>
      <c r="D1" s="23" t="s">
        <v>41</v>
      </c>
    </row>
    <row r="2" spans="3:4" ht="12.75">
      <c r="C2" s="24" t="s">
        <v>39</v>
      </c>
      <c r="D2" s="24" t="s">
        <v>38</v>
      </c>
    </row>
    <row r="3" spans="3:4" ht="12.75">
      <c r="C3" s="24"/>
      <c r="D3" s="24"/>
    </row>
    <row r="4" spans="1:4" ht="16.5" customHeight="1">
      <c r="A4" s="3" t="s">
        <v>43</v>
      </c>
      <c r="B4" s="22" t="s">
        <v>21</v>
      </c>
      <c r="C4" s="25">
        <v>0.9494927820365424</v>
      </c>
      <c r="D4" s="25">
        <v>0.19369801768815995</v>
      </c>
    </row>
    <row r="5" spans="2:4" ht="12.75">
      <c r="B5" s="4" t="s">
        <v>29</v>
      </c>
      <c r="C5" s="26">
        <v>0.9510085044205865</v>
      </c>
      <c r="D5" s="26">
        <v>0.18608506617688167</v>
      </c>
    </row>
    <row r="6" spans="2:4" ht="12.75">
      <c r="B6" s="4" t="s">
        <v>30</v>
      </c>
      <c r="C6" s="26">
        <v>0.9479770596524982</v>
      </c>
      <c r="D6" s="26">
        <v>0.20131096919943822</v>
      </c>
    </row>
    <row r="7" spans="3:4" ht="12.75">
      <c r="C7" s="24"/>
      <c r="D7" s="24"/>
    </row>
    <row r="8" spans="1:4" ht="13.5" customHeight="1">
      <c r="A8" s="3" t="s">
        <v>34</v>
      </c>
      <c r="B8" s="22" t="s">
        <v>21</v>
      </c>
      <c r="C8" s="25">
        <v>0.9124767477518287</v>
      </c>
      <c r="D8" s="25">
        <v>0.0792839352145118</v>
      </c>
    </row>
    <row r="9" spans="1:4" ht="12.75">
      <c r="A9" s="29"/>
      <c r="B9" s="4" t="s">
        <v>29</v>
      </c>
      <c r="C9" s="26">
        <v>1.0540059245560864</v>
      </c>
      <c r="D9" s="26">
        <v>0.015480600624424884</v>
      </c>
    </row>
    <row r="10" spans="1:4" ht="12.75">
      <c r="A10" s="29"/>
      <c r="B10" s="4" t="s">
        <v>30</v>
      </c>
      <c r="C10" s="26">
        <v>0.7709475709475709</v>
      </c>
      <c r="D10" s="26">
        <v>0.12713643615707698</v>
      </c>
    </row>
    <row r="11" spans="1:3" ht="12.75">
      <c r="A11" s="29"/>
      <c r="C11" s="26"/>
    </row>
    <row r="12" spans="1:4" ht="12.75">
      <c r="A12" s="3" t="s">
        <v>37</v>
      </c>
      <c r="B12" s="22" t="s">
        <v>21</v>
      </c>
      <c r="C12" s="25">
        <v>0.8747464885913475</v>
      </c>
      <c r="D12" s="25">
        <v>0.0594253654209328</v>
      </c>
    </row>
    <row r="13" spans="1:4" ht="12.75">
      <c r="A13" s="29"/>
      <c r="B13" s="4" t="s">
        <v>29</v>
      </c>
      <c r="C13" s="26">
        <v>0.9528618117269683</v>
      </c>
      <c r="D13" s="26">
        <v>0.043889562736216185</v>
      </c>
    </row>
    <row r="14" spans="1:4" ht="12.75">
      <c r="A14" s="29"/>
      <c r="B14" s="4" t="s">
        <v>30</v>
      </c>
      <c r="C14" s="26">
        <v>0.7966311654557269</v>
      </c>
      <c r="D14" s="26">
        <v>0.07496116810564941</v>
      </c>
    </row>
    <row r="15" spans="1:4" ht="12.75">
      <c r="A15" s="29"/>
      <c r="C15" s="26"/>
      <c r="D15" s="26"/>
    </row>
    <row r="16" spans="1:4" ht="12.75">
      <c r="A16" s="3" t="s">
        <v>11</v>
      </c>
      <c r="B16" s="22" t="s">
        <v>21</v>
      </c>
      <c r="C16" s="25">
        <v>0.8220519246204819</v>
      </c>
      <c r="D16" s="25">
        <v>0.05856624810648523</v>
      </c>
    </row>
    <row r="17" spans="1:4" ht="12.75">
      <c r="A17" s="29"/>
      <c r="B17" s="4" t="s">
        <v>29</v>
      </c>
      <c r="C17" s="26">
        <v>0.9473330079964384</v>
      </c>
      <c r="D17" s="26">
        <v>0.05450885028111413</v>
      </c>
    </row>
    <row r="18" spans="1:4" ht="12.75">
      <c r="A18" s="29"/>
      <c r="B18" s="4" t="s">
        <v>30</v>
      </c>
      <c r="C18" s="26">
        <v>0.6967708412445254</v>
      </c>
      <c r="D18" s="26">
        <v>0.061947412960961144</v>
      </c>
    </row>
    <row r="19" spans="1:8" ht="12.75">
      <c r="A19" s="29"/>
      <c r="C19" s="26"/>
      <c r="D19" s="26"/>
      <c r="H19" s="12"/>
    </row>
    <row r="20" spans="1:8" ht="12.75">
      <c r="A20" s="3" t="s">
        <v>33</v>
      </c>
      <c r="B20" s="22" t="s">
        <v>21</v>
      </c>
      <c r="C20" s="25">
        <v>29.532558386748473</v>
      </c>
      <c r="D20" s="25">
        <v>0.29442736843590234</v>
      </c>
      <c r="H20" s="12"/>
    </row>
    <row r="21" spans="1:8" ht="12.75">
      <c r="A21" s="29"/>
      <c r="B21" s="4" t="s">
        <v>29</v>
      </c>
      <c r="C21" s="26">
        <v>4.816186366671804</v>
      </c>
      <c r="D21" s="26">
        <v>0.2416480259741732</v>
      </c>
      <c r="H21" s="12"/>
    </row>
    <row r="22" spans="1:4" ht="12.75">
      <c r="A22" s="29"/>
      <c r="B22" s="4" t="s">
        <v>30</v>
      </c>
      <c r="C22" s="26">
        <v>54.24893040682514</v>
      </c>
      <c r="D22" s="26">
        <v>0.3384101538206766</v>
      </c>
    </row>
    <row r="23" spans="1:3" ht="12.75">
      <c r="A23" s="29"/>
      <c r="C23" s="26"/>
    </row>
    <row r="24" spans="1:4" ht="12.75">
      <c r="A24" s="3" t="s">
        <v>27</v>
      </c>
      <c r="B24" s="22" t="s">
        <v>21</v>
      </c>
      <c r="C24" s="25">
        <v>5.5798888873322525</v>
      </c>
      <c r="D24" s="25">
        <v>0.26320030098545916</v>
      </c>
    </row>
    <row r="25" spans="1:4" ht="12.75">
      <c r="A25" s="29"/>
      <c r="B25" s="4" t="s">
        <v>29</v>
      </c>
      <c r="C25" s="26">
        <v>4.786329001215733</v>
      </c>
      <c r="D25" s="26">
        <v>0.26807292003079497</v>
      </c>
    </row>
    <row r="26" spans="1:4" ht="12.75">
      <c r="A26" s="29"/>
      <c r="B26" s="4" t="s">
        <v>30</v>
      </c>
      <c r="C26" s="26">
        <v>6.373448773448773</v>
      </c>
      <c r="D26" s="26">
        <v>0.259139785114346</v>
      </c>
    </row>
    <row r="27" spans="1:4" ht="12.75">
      <c r="A27" s="29"/>
      <c r="C27" s="26"/>
      <c r="D27" s="26"/>
    </row>
    <row r="28" spans="1:4" ht="12.75">
      <c r="A28" s="3" t="s">
        <v>26</v>
      </c>
      <c r="B28" s="22" t="s">
        <v>21</v>
      </c>
      <c r="C28" s="25">
        <v>7.812216890744399</v>
      </c>
      <c r="D28" s="25">
        <v>0.32045629413463395</v>
      </c>
    </row>
    <row r="29" spans="1:4" ht="12.75">
      <c r="A29" s="29"/>
      <c r="B29" s="4" t="s">
        <v>29</v>
      </c>
      <c r="C29" s="26">
        <v>6.309950857005873</v>
      </c>
      <c r="D29" s="26">
        <v>0.43792999195507754</v>
      </c>
    </row>
    <row r="30" spans="1:4" ht="12.75">
      <c r="A30" s="29"/>
      <c r="B30" s="4" t="s">
        <v>30</v>
      </c>
      <c r="C30" s="26">
        <v>9.314482924482926</v>
      </c>
      <c r="D30" s="26">
        <v>0.1834036466774498</v>
      </c>
    </row>
    <row r="31" spans="1:4" ht="12.75">
      <c r="A31" s="29"/>
      <c r="C31" s="26"/>
      <c r="D31" s="26"/>
    </row>
    <row r="32" spans="1:4" ht="12.75">
      <c r="A32" s="3" t="s">
        <v>32</v>
      </c>
      <c r="B32" s="22" t="s">
        <v>21</v>
      </c>
      <c r="C32" s="25">
        <v>82.14187299670182</v>
      </c>
      <c r="D32" s="25">
        <v>0.15078588330944784</v>
      </c>
    </row>
    <row r="33" spans="2:4" ht="12.75">
      <c r="B33" s="4" t="s">
        <v>29</v>
      </c>
      <c r="C33" s="26">
        <v>71.05264635879523</v>
      </c>
      <c r="D33" s="26">
        <v>0.1802588304909087</v>
      </c>
    </row>
    <row r="34" spans="2:4" ht="12.75">
      <c r="B34" s="4" t="s">
        <v>30</v>
      </c>
      <c r="C34" s="26">
        <v>93.23109963460841</v>
      </c>
      <c r="D34" s="26">
        <v>0.12131293612798692</v>
      </c>
    </row>
    <row r="35" spans="3:4" ht="12.75">
      <c r="C35" s="26"/>
      <c r="D35" s="26"/>
    </row>
    <row r="36" spans="1:2" ht="12.75">
      <c r="A36" s="22"/>
      <c r="B36" s="22"/>
    </row>
    <row r="39" spans="3:4" ht="12.75">
      <c r="C39" s="26"/>
      <c r="D39" s="2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O. Moellmer, Ph.D.</dc:creator>
  <cp:keywords/>
  <dc:description/>
  <cp:lastModifiedBy>gdicataldo</cp:lastModifiedBy>
  <cp:lastPrinted>2005-08-24T23:09:25Z</cp:lastPrinted>
  <dcterms:created xsi:type="dcterms:W3CDTF">2005-07-15T10:47:06Z</dcterms:created>
  <dcterms:modified xsi:type="dcterms:W3CDTF">2005-09-08T18:08:57Z</dcterms:modified>
  <cp:category/>
  <cp:version/>
  <cp:contentType/>
  <cp:contentStatus/>
</cp:coreProperties>
</file>